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s-hn002\営業推進部\ei-kai\営業開発課\■所属_建築設備技術者協会\25.10 設備女子会（秋田）\"/>
    </mc:Choice>
  </mc:AlternateContent>
  <xr:revisionPtr revIDLastSave="0" documentId="13_ncr:1_{74988A20-408B-4E6D-BF30-06D895383B59}" xr6:coauthVersionLast="47" xr6:coauthVersionMax="47" xr10:uidLastSave="{00000000-0000-0000-0000-000000000000}"/>
  <bookViews>
    <workbookView xWindow="-108" yWindow="-108" windowWidth="23256" windowHeight="12456" xr2:uid="{00000000-000D-0000-FFFF-FFFF00000000}"/>
  </bookViews>
  <sheets>
    <sheet name="申込書 設備女子会視察研修'25" sheetId="4" r:id="rId1"/>
    <sheet name="申込書 設備女子会視察研修'24" sheetId="7" state="hidden" r:id="rId2"/>
    <sheet name="2023申込書 設備女子会視察研修" sheetId="5" state="hidden" r:id="rId3"/>
    <sheet name="2022申込書 建築設備士の日" sheetId="6" state="hidden" r:id="rId4"/>
  </sheets>
  <definedNames>
    <definedName name="_xlnm.Print_Area" localSheetId="3">'2022申込書 建築設備士の日'!$A$1:$G$30</definedName>
    <definedName name="_xlnm.Print_Area" localSheetId="2">'2023申込書 設備女子会視察研修'!$A$1:$G$38</definedName>
    <definedName name="_xlnm.Print_Area" localSheetId="1">'申込書 設備女子会視察研修''24'!$A$1:$G$30</definedName>
    <definedName name="_xlnm.Print_Area" localSheetId="0">'申込書 設備女子会視察研修''25'!$A$1:$H$42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4" l="1"/>
  <c r="H24" i="4"/>
  <c r="H23" i="4"/>
  <c r="H25" i="4"/>
  <c r="H26" i="4"/>
  <c r="H27" i="4"/>
  <c r="H28" i="4"/>
  <c r="H29" i="4"/>
  <c r="H30" i="4"/>
  <c r="H31" i="4"/>
  <c r="H32" i="4"/>
  <c r="H33" i="4"/>
  <c r="H34" i="4"/>
  <c r="H35" i="4"/>
  <c r="L37" i="4"/>
  <c r="L38" i="4"/>
  <c r="L36" i="4"/>
  <c r="F38" i="4"/>
  <c r="F37" i="4"/>
  <c r="E38" i="4"/>
  <c r="D38" i="4"/>
  <c r="E37" i="4"/>
  <c r="D37" i="4"/>
  <c r="F36" i="4"/>
  <c r="E36" i="4"/>
  <c r="D36" i="4"/>
  <c r="F23" i="7"/>
  <c r="E23" i="7"/>
  <c r="G23" i="7" s="1"/>
  <c r="G22" i="7"/>
  <c r="F22" i="7"/>
  <c r="F24" i="7" s="1"/>
  <c r="E22" i="7"/>
  <c r="E24" i="7" s="1"/>
  <c r="G21" i="7"/>
  <c r="G20" i="7"/>
  <c r="G19" i="7"/>
  <c r="G18" i="7"/>
  <c r="G17" i="7"/>
  <c r="G16" i="7"/>
  <c r="G15" i="7"/>
  <c r="G14" i="7"/>
  <c r="G13" i="7"/>
  <c r="G12" i="7"/>
  <c r="G11" i="7"/>
  <c r="D39" i="4" l="1"/>
  <c r="E39" i="4"/>
  <c r="F39" i="4"/>
  <c r="H38" i="4"/>
  <c r="H37" i="4"/>
  <c r="H36" i="4"/>
  <c r="G24" i="7"/>
  <c r="G25" i="7" s="1"/>
  <c r="F24" i="6" l="1"/>
  <c r="E24" i="6"/>
  <c r="F23" i="6"/>
  <c r="E23" i="6"/>
  <c r="G23" i="6" s="1"/>
  <c r="G22" i="6"/>
  <c r="G24" i="6" s="1"/>
  <c r="G25" i="6" s="1"/>
  <c r="F22" i="6"/>
  <c r="E22" i="6"/>
  <c r="G21" i="6"/>
  <c r="G20" i="6"/>
  <c r="G19" i="6"/>
  <c r="G18" i="6"/>
  <c r="G17" i="6"/>
  <c r="G16" i="6"/>
  <c r="G15" i="6"/>
  <c r="G14" i="6"/>
  <c r="G13" i="6"/>
  <c r="G12" i="6"/>
  <c r="G11" i="6"/>
  <c r="F31" i="5" l="1"/>
  <c r="E31" i="5"/>
  <c r="G31" i="5" s="1"/>
  <c r="G30" i="5"/>
  <c r="F30" i="5"/>
  <c r="E30" i="5"/>
  <c r="F29" i="5"/>
  <c r="E29" i="5"/>
  <c r="G29" i="5" s="1"/>
  <c r="F28" i="5"/>
  <c r="E28" i="5"/>
  <c r="G28" i="5" s="1"/>
  <c r="F27" i="5"/>
  <c r="E27" i="5"/>
  <c r="G27" i="5" s="1"/>
  <c r="F26" i="5"/>
  <c r="E26" i="5"/>
  <c r="G26" i="5" s="1"/>
  <c r="F25" i="5"/>
  <c r="G25" i="5" s="1"/>
  <c r="E25" i="5"/>
  <c r="F24" i="5"/>
  <c r="G24" i="5" s="1"/>
  <c r="E24" i="5"/>
  <c r="F23" i="5"/>
  <c r="E23" i="5"/>
  <c r="G23" i="5" s="1"/>
  <c r="G22" i="5"/>
  <c r="F22" i="5"/>
  <c r="F32" i="5" s="1"/>
  <c r="E22" i="5"/>
  <c r="E32" i="5" s="1"/>
  <c r="G21" i="5"/>
  <c r="G20" i="5"/>
  <c r="G19" i="5"/>
  <c r="G18" i="5"/>
  <c r="G17" i="5"/>
  <c r="G16" i="5"/>
  <c r="G15" i="5"/>
  <c r="G14" i="5"/>
  <c r="G13" i="5"/>
  <c r="G12" i="5"/>
  <c r="G11" i="5"/>
  <c r="G32" i="5" l="1"/>
  <c r="G33" i="5" s="1"/>
  <c r="H39" i="4" l="1"/>
  <c r="H40" i="4" s="1"/>
</calcChain>
</file>

<file path=xl/sharedStrings.xml><?xml version="1.0" encoding="utf-8"?>
<sst xmlns="http://schemas.openxmlformats.org/spreadsheetml/2006/main" count="199" uniqueCount="103">
  <si>
    <t>◇住所</t>
    <phoneticPr fontId="1"/>
  </si>
  <si>
    <t>◇E-mail</t>
    <phoneticPr fontId="1"/>
  </si>
  <si>
    <t>◇電話/FAX</t>
    <phoneticPr fontId="1"/>
  </si>
  <si>
    <r>
      <t>◇申込者</t>
    </r>
    <r>
      <rPr>
        <sz val="8"/>
        <rFont val="Meiryo UI"/>
        <family val="3"/>
        <charset val="128"/>
      </rPr>
      <t>（担当者）</t>
    </r>
    <phoneticPr fontId="1"/>
  </si>
  <si>
    <t>参加者氏名</t>
    <rPh sb="0" eb="3">
      <t>サンカシャ</t>
    </rPh>
    <rPh sb="3" eb="5">
      <t>シメイ</t>
    </rPh>
    <phoneticPr fontId="1"/>
  </si>
  <si>
    <t>*申込者の方へ：申込者へ請求書を送付します。</t>
    <rPh sb="1" eb="4">
      <t>モウシコミシャ</t>
    </rPh>
    <rPh sb="5" eb="6">
      <t>カタ</t>
    </rPh>
    <rPh sb="8" eb="11">
      <t>モウシコミシャ</t>
    </rPh>
    <rPh sb="12" eb="15">
      <t>セイキュウショ</t>
    </rPh>
    <rPh sb="16" eb="18">
      <t>ソウフ</t>
    </rPh>
    <phoneticPr fontId="1"/>
  </si>
  <si>
    <t>その他　E-mailアドレスに受講に関する連絡事項をおしらせする場合がありますので</t>
    <rPh sb="2" eb="3">
      <t>タ</t>
    </rPh>
    <rPh sb="15" eb="17">
      <t>ジュコウ</t>
    </rPh>
    <rPh sb="18" eb="19">
      <t>カン</t>
    </rPh>
    <rPh sb="21" eb="23">
      <t>レンラク</t>
    </rPh>
    <rPh sb="23" eb="25">
      <t>ジコウ</t>
    </rPh>
    <rPh sb="32" eb="34">
      <t>バアイ</t>
    </rPh>
    <phoneticPr fontId="1"/>
  </si>
  <si>
    <t>その際は、お手数ですが受講者各位にお伝えください。</t>
    <rPh sb="2" eb="3">
      <t>サイ</t>
    </rPh>
    <rPh sb="6" eb="8">
      <t>テスウ</t>
    </rPh>
    <rPh sb="11" eb="14">
      <t>ジュコウシャ</t>
    </rPh>
    <rPh sb="14" eb="16">
      <t>カクイ</t>
    </rPh>
    <rPh sb="18" eb="19">
      <t>ツタ</t>
    </rPh>
    <phoneticPr fontId="1"/>
  </si>
  <si>
    <t>※太枠内を入力してください。</t>
    <phoneticPr fontId="1"/>
  </si>
  <si>
    <t>◇参加者</t>
    <rPh sb="1" eb="4">
      <t>サンカシャ</t>
    </rPh>
    <phoneticPr fontId="1"/>
  </si>
  <si>
    <t>選んでください</t>
    <rPh sb="0" eb="1">
      <t>エラ</t>
    </rPh>
    <phoneticPr fontId="1"/>
  </si>
  <si>
    <r>
      <t>受講日の</t>
    </r>
    <r>
      <rPr>
        <b/>
        <sz val="11"/>
        <color theme="1"/>
        <rFont val="ＭＳ Ｐゴシック"/>
        <family val="3"/>
        <charset val="128"/>
        <scheme val="minor"/>
      </rPr>
      <t>太枠の中</t>
    </r>
    <rPh sb="0" eb="3">
      <t>ジュコウビ</t>
    </rPh>
    <rPh sb="4" eb="6">
      <t>フトワク</t>
    </rPh>
    <rPh sb="7" eb="8">
      <t>ナカ</t>
    </rPh>
    <phoneticPr fontId="1"/>
  </si>
  <si>
    <t>例</t>
    <rPh sb="0" eb="1">
      <t>レイ</t>
    </rPh>
    <phoneticPr fontId="1"/>
  </si>
  <si>
    <t>空衛 花子</t>
    <rPh sb="0" eb="1">
      <t>ソラ</t>
    </rPh>
    <rPh sb="1" eb="2">
      <t>マモル</t>
    </rPh>
    <rPh sb="3" eb="5">
      <t>ハナコ</t>
    </rPh>
    <phoneticPr fontId="1"/>
  </si>
  <si>
    <t>男性</t>
    <rPh sb="0" eb="2">
      <t>ダンセイ</t>
    </rPh>
    <phoneticPr fontId="1"/>
  </si>
  <si>
    <r>
      <rPr>
        <b/>
        <sz val="11"/>
        <color theme="1"/>
        <rFont val="ＭＳ Ｐゴシック"/>
        <family val="3"/>
        <charset val="128"/>
        <scheme val="minor"/>
      </rPr>
      <t>リスト</t>
    </r>
    <r>
      <rPr>
        <sz val="11"/>
        <color theme="1"/>
        <rFont val="ＭＳ Ｐゴシック"/>
        <family val="2"/>
        <charset val="128"/>
        <scheme val="minor"/>
      </rPr>
      <t>から</t>
    </r>
    <phoneticPr fontId="1"/>
  </si>
  <si>
    <t>＊　参加費</t>
    <rPh sb="2" eb="5">
      <t>サンカヒ</t>
    </rPh>
    <phoneticPr fontId="1"/>
  </si>
  <si>
    <t>参加人数／金額</t>
    <rPh sb="0" eb="2">
      <t>サンカ</t>
    </rPh>
    <rPh sb="2" eb="4">
      <t>ニンズウ</t>
    </rPh>
    <rPh sb="5" eb="7">
      <t>キンガク</t>
    </rPh>
    <phoneticPr fontId="1"/>
  </si>
  <si>
    <t>お支払い合計金額（税込）</t>
    <rPh sb="1" eb="3">
      <t>シハラ</t>
    </rPh>
    <rPh sb="4" eb="6">
      <t>ゴウケイ</t>
    </rPh>
    <rPh sb="6" eb="8">
      <t>キンガク</t>
    </rPh>
    <phoneticPr fontId="1"/>
  </si>
  <si>
    <t>申込み日</t>
    <rPh sb="0" eb="2">
      <t>モウシコ</t>
    </rPh>
    <rPh sb="3" eb="4">
      <t>ヒ</t>
    </rPh>
    <phoneticPr fontId="1"/>
  </si>
  <si>
    <t>◇所属・部署名</t>
    <rPh sb="1" eb="3">
      <t>ショゾク</t>
    </rPh>
    <phoneticPr fontId="1"/>
  </si>
  <si>
    <t>女性</t>
    <rPh sb="0" eb="2">
      <t>ジョセイ</t>
    </rPh>
    <phoneticPr fontId="1"/>
  </si>
  <si>
    <t>開催案内に記載の</t>
    <rPh sb="0" eb="2">
      <t>カイサイ</t>
    </rPh>
    <rPh sb="2" eb="4">
      <t>アンナイ</t>
    </rPh>
    <rPh sb="5" eb="7">
      <t>キサイ</t>
    </rPh>
    <phoneticPr fontId="1"/>
  </si>
  <si>
    <r>
      <t>別及び</t>
    </r>
    <r>
      <rPr>
        <sz val="11"/>
        <color rgb="FF0070C0"/>
        <rFont val="ＭＳ Ｐゴシック"/>
        <family val="3"/>
        <charset val="128"/>
        <scheme val="minor"/>
      </rPr>
      <t>男</t>
    </r>
    <r>
      <rPr>
        <sz val="11"/>
        <color rgb="FFFF0000"/>
        <rFont val="ＭＳ Ｐゴシック"/>
        <family val="3"/>
        <charset val="128"/>
        <scheme val="minor"/>
      </rPr>
      <t>女別</t>
    </r>
    <r>
      <rPr>
        <sz val="11"/>
        <rFont val="ＭＳ Ｐゴシック"/>
        <family val="3"/>
        <charset val="128"/>
        <scheme val="minor"/>
      </rPr>
      <t>に</t>
    </r>
    <rPh sb="0" eb="1">
      <t>ベツ</t>
    </rPh>
    <rPh sb="1" eb="2">
      <t>オヨ</t>
    </rPh>
    <rPh sb="3" eb="5">
      <t>ダンジョ</t>
    </rPh>
    <rPh sb="5" eb="6">
      <t>ベツ</t>
    </rPh>
    <phoneticPr fontId="1"/>
  </si>
  <si>
    <t>A</t>
  </si>
  <si>
    <t>なります。</t>
    <phoneticPr fontId="1"/>
  </si>
  <si>
    <t>Aコース参加者数</t>
    <rPh sb="4" eb="6">
      <t>サンカ</t>
    </rPh>
    <rPh sb="6" eb="7">
      <t>シャ</t>
    </rPh>
    <rPh sb="7" eb="8">
      <t>スウ</t>
    </rPh>
    <phoneticPr fontId="1"/>
  </si>
  <si>
    <t>Bコース参加者数</t>
    <rPh sb="4" eb="6">
      <t>サンカ</t>
    </rPh>
    <rPh sb="6" eb="7">
      <t>シャ</t>
    </rPh>
    <rPh sb="7" eb="8">
      <t>スウ</t>
    </rPh>
    <phoneticPr fontId="1"/>
  </si>
  <si>
    <t>合計参加者数</t>
    <rPh sb="2" eb="4">
      <t>サンカ</t>
    </rPh>
    <rPh sb="4" eb="5">
      <t>シャ</t>
    </rPh>
    <rPh sb="5" eb="6">
      <t>スウ</t>
    </rPh>
    <phoneticPr fontId="1"/>
  </si>
  <si>
    <t>2024年度 建築設備技術者協会 東北支部 設備女子会セミナー・視察研修 申込書</t>
    <rPh sb="22" eb="24">
      <t>セツビ</t>
    </rPh>
    <rPh sb="24" eb="26">
      <t>ジョシ</t>
    </rPh>
    <rPh sb="26" eb="27">
      <t>カイ</t>
    </rPh>
    <rPh sb="32" eb="34">
      <t>シサツ</t>
    </rPh>
    <rPh sb="34" eb="36">
      <t>ケンシュウ</t>
    </rPh>
    <rPh sb="37" eb="40">
      <t>モウシコミショ</t>
    </rPh>
    <phoneticPr fontId="1"/>
  </si>
  <si>
    <t>2024年設備女子会セミナー・視察研修行事係（FAX : 022-797-2486　or　E-mail :jabmee@tohoku-shibu.org)</t>
    <rPh sb="5" eb="7">
      <t>セツビ</t>
    </rPh>
    <rPh sb="7" eb="10">
      <t>ジョシカイ</t>
    </rPh>
    <rPh sb="15" eb="17">
      <t>シサツ</t>
    </rPh>
    <rPh sb="17" eb="19">
      <t>ケンシュウ</t>
    </rPh>
    <phoneticPr fontId="1"/>
  </si>
  <si>
    <t>コース選択AorB</t>
    <rPh sb="3" eb="5">
      <t>センタク</t>
    </rPh>
    <phoneticPr fontId="1"/>
  </si>
  <si>
    <r>
      <rPr>
        <sz val="11"/>
        <color rgb="FFFF0000"/>
        <rFont val="ＭＳ Ｐゴシック"/>
        <family val="3"/>
        <charset val="128"/>
        <scheme val="minor"/>
      </rPr>
      <t>参加コースAorB</t>
    </r>
    <r>
      <rPr>
        <sz val="11"/>
        <color theme="1"/>
        <rFont val="ＭＳ Ｐゴシック"/>
        <family val="2"/>
        <charset val="128"/>
        <scheme val="minor"/>
      </rPr>
      <t>を</t>
    </r>
    <rPh sb="0" eb="2">
      <t>サンカ</t>
    </rPh>
    <phoneticPr fontId="1"/>
  </si>
  <si>
    <r>
      <t>通り</t>
    </r>
    <r>
      <rPr>
        <sz val="11"/>
        <color rgb="FFFF0000"/>
        <rFont val="ＭＳ Ｐゴシック"/>
        <family val="3"/>
        <charset val="128"/>
        <scheme val="minor"/>
      </rPr>
      <t>AorB</t>
    </r>
    <r>
      <rPr>
        <sz val="11"/>
        <rFont val="ＭＳ Ｐゴシック"/>
        <family val="3"/>
        <charset val="128"/>
        <scheme val="minor"/>
      </rPr>
      <t>のコース</t>
    </r>
    <rPh sb="0" eb="1">
      <t>トオ</t>
    </rPh>
    <phoneticPr fontId="1"/>
  </si>
  <si>
    <t>村上知詠里</t>
    <rPh sb="0" eb="2">
      <t>ムラカミ</t>
    </rPh>
    <rPh sb="2" eb="5">
      <t>チエリ</t>
    </rPh>
    <phoneticPr fontId="1"/>
  </si>
  <si>
    <t>㈱長府製作所　業務課</t>
    <rPh sb="1" eb="6">
      <t>チョウフセイサクショ</t>
    </rPh>
    <rPh sb="7" eb="10">
      <t>ギョウムカ</t>
    </rPh>
    <phoneticPr fontId="1"/>
  </si>
  <si>
    <t>〒025-0301　岩手県花巻市北湯口第２地割１番地26</t>
    <rPh sb="10" eb="13">
      <t>イワテケン</t>
    </rPh>
    <rPh sb="13" eb="16">
      <t>ハナマキシ</t>
    </rPh>
    <rPh sb="16" eb="19">
      <t>キタユグチ</t>
    </rPh>
    <rPh sb="19" eb="20">
      <t>ダイ</t>
    </rPh>
    <rPh sb="21" eb="23">
      <t>チワリ</t>
    </rPh>
    <rPh sb="24" eb="26">
      <t>バンチ</t>
    </rPh>
    <phoneticPr fontId="1"/>
  </si>
  <si>
    <t>電話：0198-37-1185　　　　　　　FAX：0198-37-1192</t>
    <phoneticPr fontId="1"/>
  </si>
  <si>
    <t>cmurakami@s.chofu.co.jp</t>
    <phoneticPr fontId="1"/>
  </si>
  <si>
    <t>2025年度 建築設備技術者協会 東北支部 設備女子会セミナー・視察研修 申込書</t>
    <rPh sb="22" eb="24">
      <t>セツビ</t>
    </rPh>
    <rPh sb="24" eb="26">
      <t>ジョシ</t>
    </rPh>
    <rPh sb="26" eb="27">
      <t>カイ</t>
    </rPh>
    <rPh sb="32" eb="34">
      <t>シサツ</t>
    </rPh>
    <rPh sb="34" eb="36">
      <t>ケンシュウ</t>
    </rPh>
    <rPh sb="37" eb="40">
      <t>モウシコミショ</t>
    </rPh>
    <phoneticPr fontId="1"/>
  </si>
  <si>
    <t>2025年設備女子会セミナー・視察研修行事係（FAX : 022-797-2486　or　E-mail :jabmee@tohoku-shibu.org)</t>
    <rPh sb="5" eb="7">
      <t>セツビ</t>
    </rPh>
    <rPh sb="7" eb="10">
      <t>ジョシカイ</t>
    </rPh>
    <rPh sb="15" eb="17">
      <t>シサツ</t>
    </rPh>
    <rPh sb="17" eb="19">
      <t>ケンシュウ</t>
    </rPh>
    <phoneticPr fontId="1"/>
  </si>
  <si>
    <t>A</t>
    <phoneticPr fontId="1"/>
  </si>
  <si>
    <t>○</t>
  </si>
  <si>
    <t>Cコース参加者数</t>
    <rPh sb="4" eb="6">
      <t>サンカ</t>
    </rPh>
    <rPh sb="6" eb="7">
      <t>シャ</t>
    </rPh>
    <rPh sb="7" eb="8">
      <t>スウ</t>
    </rPh>
    <phoneticPr fontId="1"/>
  </si>
  <si>
    <t>Ａコース参加者数</t>
    <rPh sb="4" eb="6">
      <t>サンカ</t>
    </rPh>
    <rPh sb="6" eb="7">
      <t>シャ</t>
    </rPh>
    <rPh sb="7" eb="8">
      <t>スウ</t>
    </rPh>
    <phoneticPr fontId="1"/>
  </si>
  <si>
    <t>Ｂコース参加者数</t>
    <rPh sb="4" eb="6">
      <t>サンカ</t>
    </rPh>
    <rPh sb="6" eb="7">
      <t>シャ</t>
    </rPh>
    <rPh sb="7" eb="8">
      <t>スウ</t>
    </rPh>
    <phoneticPr fontId="1"/>
  </si>
  <si>
    <t>Ｃコース参加者数</t>
    <rPh sb="4" eb="6">
      <t>サンカ</t>
    </rPh>
    <rPh sb="6" eb="7">
      <t>シャ</t>
    </rPh>
    <rPh sb="7" eb="8">
      <t>スウ</t>
    </rPh>
    <phoneticPr fontId="1"/>
  </si>
  <si>
    <t>【宿泊】
秋田キャッスルホテル</t>
    <rPh sb="1" eb="3">
      <t>シュクハク</t>
    </rPh>
    <rPh sb="5" eb="7">
      <t>アキタ</t>
    </rPh>
    <phoneticPr fontId="1"/>
  </si>
  <si>
    <t>2023年度 建築設備技術者協会 東北支部 設備女子会セミナー・視察研修 申込書</t>
    <rPh sb="22" eb="24">
      <t>セツビ</t>
    </rPh>
    <rPh sb="24" eb="26">
      <t>ジョシ</t>
    </rPh>
    <rPh sb="26" eb="27">
      <t>カイ</t>
    </rPh>
    <rPh sb="32" eb="34">
      <t>シサツ</t>
    </rPh>
    <rPh sb="34" eb="36">
      <t>ケンシュウ</t>
    </rPh>
    <rPh sb="37" eb="40">
      <t>モウシコミショ</t>
    </rPh>
    <phoneticPr fontId="1"/>
  </si>
  <si>
    <t>2023年設備女子会セミナー・視察研修行事係（FAX : 022-797-2486　or　E-mail :jabmee@tohoku-shibu.org)</t>
    <rPh sb="5" eb="7">
      <t>セツビ</t>
    </rPh>
    <rPh sb="7" eb="10">
      <t>ジョシカイ</t>
    </rPh>
    <rPh sb="15" eb="17">
      <t>シサツ</t>
    </rPh>
    <rPh sb="17" eb="19">
      <t>ケンシュウ</t>
    </rPh>
    <phoneticPr fontId="1"/>
  </si>
  <si>
    <t>〒</t>
  </si>
  <si>
    <t>電話：　　　　　　　　　　　　　　　　　　　FAX：</t>
    <phoneticPr fontId="1"/>
  </si>
  <si>
    <t>コース選択A～J</t>
    <rPh sb="3" eb="5">
      <t>センタク</t>
    </rPh>
    <phoneticPr fontId="1"/>
  </si>
  <si>
    <r>
      <rPr>
        <sz val="11"/>
        <color rgb="FFFF0000"/>
        <rFont val="ＭＳ Ｐゴシック"/>
        <family val="3"/>
        <charset val="128"/>
        <scheme val="minor"/>
      </rPr>
      <t>参加コースA～J</t>
    </r>
    <r>
      <rPr>
        <sz val="11"/>
        <color theme="1"/>
        <rFont val="ＭＳ Ｐゴシック"/>
        <family val="2"/>
        <charset val="128"/>
        <scheme val="minor"/>
      </rPr>
      <t>を</t>
    </r>
    <rPh sb="0" eb="2">
      <t>サンカ</t>
    </rPh>
    <phoneticPr fontId="1"/>
  </si>
  <si>
    <r>
      <t>通り</t>
    </r>
    <r>
      <rPr>
        <sz val="11"/>
        <color rgb="FFFF0000"/>
        <rFont val="ＭＳ Ｐゴシック"/>
        <family val="3"/>
        <charset val="128"/>
        <scheme val="minor"/>
      </rPr>
      <t>A～J</t>
    </r>
    <r>
      <rPr>
        <sz val="11"/>
        <rFont val="ＭＳ Ｐゴシック"/>
        <family val="3"/>
        <charset val="128"/>
        <scheme val="minor"/>
      </rPr>
      <t>のコース</t>
    </r>
    <rPh sb="0" eb="1">
      <t>トオ</t>
    </rPh>
    <phoneticPr fontId="1"/>
  </si>
  <si>
    <t>Dコース参加者数</t>
    <rPh sb="4" eb="6">
      <t>サンカ</t>
    </rPh>
    <rPh sb="6" eb="7">
      <t>シャ</t>
    </rPh>
    <rPh sb="7" eb="8">
      <t>スウ</t>
    </rPh>
    <phoneticPr fontId="1"/>
  </si>
  <si>
    <t>Eコース参加者数</t>
    <rPh sb="4" eb="6">
      <t>サンカ</t>
    </rPh>
    <rPh sb="6" eb="7">
      <t>シャ</t>
    </rPh>
    <rPh sb="7" eb="8">
      <t>スウ</t>
    </rPh>
    <phoneticPr fontId="1"/>
  </si>
  <si>
    <t>Fコース参加者数</t>
    <rPh sb="4" eb="6">
      <t>サンカ</t>
    </rPh>
    <rPh sb="6" eb="7">
      <t>シャ</t>
    </rPh>
    <rPh sb="7" eb="8">
      <t>スウ</t>
    </rPh>
    <phoneticPr fontId="1"/>
  </si>
  <si>
    <t>Gコース参加者数</t>
    <rPh sb="4" eb="6">
      <t>サンカ</t>
    </rPh>
    <rPh sb="6" eb="7">
      <t>シャ</t>
    </rPh>
    <rPh sb="7" eb="8">
      <t>スウ</t>
    </rPh>
    <phoneticPr fontId="1"/>
  </si>
  <si>
    <t>Hコース参加者数</t>
    <rPh sb="4" eb="6">
      <t>サンカ</t>
    </rPh>
    <rPh sb="6" eb="7">
      <t>シャ</t>
    </rPh>
    <rPh sb="7" eb="8">
      <t>スウ</t>
    </rPh>
    <phoneticPr fontId="1"/>
  </si>
  <si>
    <t>Iコース参加者数</t>
    <rPh sb="4" eb="6">
      <t>サンカ</t>
    </rPh>
    <rPh sb="6" eb="7">
      <t>シャ</t>
    </rPh>
    <rPh sb="7" eb="8">
      <t>スウ</t>
    </rPh>
    <phoneticPr fontId="1"/>
  </si>
  <si>
    <t>Jコース参加者数</t>
    <rPh sb="4" eb="6">
      <t>サンカ</t>
    </rPh>
    <rPh sb="6" eb="7">
      <t>シャ</t>
    </rPh>
    <rPh sb="7" eb="8">
      <t>スウ</t>
    </rPh>
    <phoneticPr fontId="1"/>
  </si>
  <si>
    <t>2022年度 建築設備技術者協会 東北支部 設備女子会 見学会・交流会（須賀川）申込書</t>
    <rPh sb="40" eb="43">
      <t>モウシコミショ</t>
    </rPh>
    <phoneticPr fontId="1"/>
  </si>
  <si>
    <t>2022年 設備女子会 見学会・交流会行事係（FAX : 022-797-2486　or　E-mail :jabmee@tohoku-shibu.org)</t>
    <phoneticPr fontId="1"/>
  </si>
  <si>
    <r>
      <t>参加者名の</t>
    </r>
    <r>
      <rPr>
        <b/>
        <sz val="11"/>
        <color theme="1"/>
        <rFont val="ＭＳ Ｐゴシック"/>
        <family val="3"/>
        <charset val="128"/>
        <scheme val="minor"/>
      </rPr>
      <t>太枠の中</t>
    </r>
    <rPh sb="0" eb="4">
      <t>サンカシャメイ</t>
    </rPh>
    <rPh sb="5" eb="7">
      <t>フトワク</t>
    </rPh>
    <rPh sb="8" eb="9">
      <t>ナカ</t>
    </rPh>
    <phoneticPr fontId="1"/>
  </si>
  <si>
    <t>集合場所</t>
    <rPh sb="0" eb="2">
      <t>シュウゴウ</t>
    </rPh>
    <rPh sb="2" eb="4">
      <t>バショ</t>
    </rPh>
    <phoneticPr fontId="1"/>
  </si>
  <si>
    <t>JR須賀川駅</t>
  </si>
  <si>
    <t>集合場所を</t>
    <rPh sb="0" eb="4">
      <t>シュウゴウバショ</t>
    </rPh>
    <phoneticPr fontId="1"/>
  </si>
  <si>
    <r>
      <rPr>
        <sz val="11"/>
        <color rgb="FFFF0000"/>
        <rFont val="ＭＳ Ｐゴシック"/>
        <family val="3"/>
        <charset val="128"/>
        <scheme val="minor"/>
      </rPr>
      <t>女性</t>
    </r>
    <r>
      <rPr>
        <sz val="11"/>
        <color theme="1"/>
        <rFont val="ＭＳ Ｐゴシック"/>
        <family val="2"/>
        <charset val="128"/>
        <scheme val="minor"/>
      </rPr>
      <t>　2,000円</t>
    </r>
    <rPh sb="0" eb="2">
      <t>ジョセイ</t>
    </rPh>
    <rPh sb="8" eb="9">
      <t>エン</t>
    </rPh>
    <phoneticPr fontId="1"/>
  </si>
  <si>
    <r>
      <rPr>
        <sz val="11"/>
        <color rgb="FF0070C0"/>
        <rFont val="ＭＳ Ｐゴシック"/>
        <family val="3"/>
        <charset val="128"/>
        <scheme val="minor"/>
      </rPr>
      <t>男性</t>
    </r>
    <r>
      <rPr>
        <sz val="11"/>
        <color theme="1"/>
        <rFont val="ＭＳ Ｐゴシック"/>
        <family val="2"/>
        <charset val="128"/>
        <scheme val="minor"/>
      </rPr>
      <t>　4,000円</t>
    </r>
    <rPh sb="0" eb="2">
      <t>ダンセイ</t>
    </rPh>
    <rPh sb="8" eb="9">
      <t>エン</t>
    </rPh>
    <phoneticPr fontId="1"/>
  </si>
  <si>
    <t>参加者数（JR須賀川駅 集合）</t>
    <rPh sb="0" eb="3">
      <t>サンカシャ</t>
    </rPh>
    <rPh sb="3" eb="4">
      <t>スウ</t>
    </rPh>
    <rPh sb="7" eb="11">
      <t>スカガワエキ</t>
    </rPh>
    <rPh sb="12" eb="14">
      <t>シュウゴウ</t>
    </rPh>
    <phoneticPr fontId="1"/>
  </si>
  <si>
    <t>参加者数　（天祥かぶら 集合）</t>
    <rPh sb="0" eb="3">
      <t>サンカシャ</t>
    </rPh>
    <rPh sb="3" eb="4">
      <t>スウ</t>
    </rPh>
    <rPh sb="12" eb="14">
      <t>シュウゴウ</t>
    </rPh>
    <phoneticPr fontId="1"/>
  </si>
  <si>
    <t>参加者数合計</t>
    <rPh sb="0" eb="4">
      <t>サンカシャスウ</t>
    </rPh>
    <rPh sb="4" eb="6">
      <t>ゴウケイ</t>
    </rPh>
    <phoneticPr fontId="1"/>
  </si>
  <si>
    <t>Ａ</t>
  </si>
  <si>
    <t>B</t>
    <phoneticPr fontId="1"/>
  </si>
  <si>
    <t>C</t>
    <phoneticPr fontId="1"/>
  </si>
  <si>
    <t>男性＋</t>
    <rPh sb="0" eb="2">
      <t>ダンセイ</t>
    </rPh>
    <phoneticPr fontId="1"/>
  </si>
  <si>
    <t>参加人数
／金額</t>
    <rPh sb="0" eb="2">
      <t>サンカ</t>
    </rPh>
    <rPh sb="2" eb="4">
      <t>ニンズウ</t>
    </rPh>
    <rPh sb="6" eb="8">
      <t>キンガク</t>
    </rPh>
    <phoneticPr fontId="1"/>
  </si>
  <si>
    <t>〒</t>
    <phoneticPr fontId="1"/>
  </si>
  <si>
    <t>ホテル or 秋田駅</t>
    <rPh sb="7" eb="10">
      <t>アキタエキ</t>
    </rPh>
    <phoneticPr fontId="1"/>
  </si>
  <si>
    <t>【2日目】
バス乗車場所</t>
    <rPh sb="2" eb="4">
      <t>ニチメ</t>
    </rPh>
    <rPh sb="8" eb="10">
      <t>ジョウシャ</t>
    </rPh>
    <rPh sb="10" eb="12">
      <t>バショ</t>
    </rPh>
    <phoneticPr fontId="1"/>
  </si>
  <si>
    <t>Ｃ</t>
  </si>
  <si>
    <t>JR秋田駅(東口)</t>
  </si>
  <si>
    <t>秋田キャッスルホテル</t>
  </si>
  <si>
    <t>空調　花子</t>
    <rPh sb="0" eb="2">
      <t>クウチョウ</t>
    </rPh>
    <rPh sb="3" eb="5">
      <t>ハナコ</t>
    </rPh>
    <phoneticPr fontId="1"/>
  </si>
  <si>
    <t>電気　一郎</t>
    <rPh sb="0" eb="2">
      <t>デンキ</t>
    </rPh>
    <rPh sb="3" eb="5">
      <t>イチロウ</t>
    </rPh>
    <phoneticPr fontId="1"/>
  </si>
  <si>
    <t>衛生　さくら</t>
    <rPh sb="0" eb="2">
      <t>エイセイ</t>
    </rPh>
    <phoneticPr fontId="1"/>
  </si>
  <si>
    <t>Ｂ</t>
  </si>
  <si>
    <t>ご自身で予約</t>
  </si>
  <si>
    <t>◇参加者</t>
    <phoneticPr fontId="1"/>
  </si>
  <si>
    <t>　　　　　</t>
    <phoneticPr fontId="1"/>
  </si>
  <si>
    <t>【申込書記入時の注意事項】</t>
    <phoneticPr fontId="1"/>
  </si>
  <si>
    <t>・　申込者宛に請求書を送付いたします。</t>
    <phoneticPr fontId="1"/>
  </si>
  <si>
    <t>・　秋田キャッスルホテルへのご宿泊を希望された方は、宿泊費を参加費に合算してご請求いたします。（現地でのご精算は不要です）</t>
    <phoneticPr fontId="1"/>
  </si>
  <si>
    <t>コース選択</t>
    <rPh sb="3" eb="5">
      <t>センタク</t>
    </rPh>
    <phoneticPr fontId="1"/>
  </si>
  <si>
    <t>　　参加者の皆様へご伝達いただきますようお願いいたします。</t>
    <phoneticPr fontId="1"/>
  </si>
  <si>
    <t>・　赤太枠内をご記入ください。</t>
    <rPh sb="2" eb="3">
      <t>アカ</t>
    </rPh>
    <phoneticPr fontId="1"/>
  </si>
  <si>
    <t>ご記入いただいた個人情報は、本研修の運営およびご連絡の目的以外には使用いたしません。</t>
    <phoneticPr fontId="1"/>
  </si>
  <si>
    <t>・　視察研修に関するご連絡を申込者宛にE-mailにてお送りする場合がございます。</t>
    <rPh sb="2" eb="6">
      <t>シサツケンシュウ</t>
    </rPh>
    <rPh sb="14" eb="17">
      <t>モウシコミシャ</t>
    </rPh>
    <rPh sb="17" eb="18">
      <t>ア</t>
    </rPh>
    <phoneticPr fontId="1"/>
  </si>
  <si>
    <t xml:space="preserve">・　ＡコースおよびＣコースにご参加の方は、2日目のバス乗車場所を必ずご選択ください。
</t>
    <phoneticPr fontId="1"/>
  </si>
  <si>
    <t>・　ＡコースおよびＣコースの参加費には、2日目の昼食代が含まれています。</t>
    <phoneticPr fontId="1"/>
  </si>
  <si>
    <t>・　参加コース（Ａ～Ｃ）を選択してください。</t>
    <phoneticPr fontId="1"/>
  </si>
  <si>
    <t>・　ＢコースおよびＣコースにご参加の方で、秋田キャッスルホテルの前泊、後泊をご希望の場合は、該当欄にご記入ください。</t>
    <rPh sb="35" eb="37">
      <t>アトハク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</si>
</sst>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0&quot;人&quot;"/>
    <numFmt numFmtId="178" formatCode="##0&quot;人&quot;"/>
    <numFmt numFmtId="179" formatCode="###,##0&quot;円&quot;"/>
    <numFmt numFmtId="180" formatCode="#,##0_ &quot;／泊&quot;"/>
  </numFmts>
  <fonts count="32"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color theme="1"/>
      <name val="Meiryo UI"/>
      <family val="3"/>
      <charset val="128"/>
    </font>
    <font>
      <sz val="8"/>
      <name val="Meiryo UI"/>
      <family val="3"/>
      <charset val="128"/>
    </font>
    <font>
      <b/>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b/>
      <sz val="11"/>
      <color theme="1"/>
      <name val="Meiryo UI"/>
      <family val="3"/>
      <charset val="128"/>
    </font>
    <font>
      <b/>
      <sz val="12"/>
      <color theme="1"/>
      <name val="ＭＳ Ｐゴシック"/>
      <family val="3"/>
      <charset val="128"/>
      <scheme val="minor"/>
    </font>
    <font>
      <b/>
      <sz val="12"/>
      <color theme="1"/>
      <name val="Meiryo UI"/>
      <family val="3"/>
      <charset val="128"/>
    </font>
    <font>
      <sz val="11"/>
      <color rgb="FFFF0000"/>
      <name val="ＭＳ Ｐゴシック"/>
      <family val="3"/>
      <charset val="128"/>
      <scheme val="minor"/>
    </font>
    <font>
      <sz val="16"/>
      <name val="Meiryo UI"/>
      <family val="3"/>
      <charset val="128"/>
    </font>
    <font>
      <b/>
      <sz val="11"/>
      <color rgb="FFFF0000"/>
      <name val="Meiryo UI"/>
      <family val="3"/>
      <charset val="128"/>
    </font>
    <font>
      <b/>
      <sz val="11"/>
      <color rgb="FF0070C0"/>
      <name val="Meiryo UI"/>
      <family val="3"/>
      <charset val="128"/>
    </font>
    <font>
      <sz val="11"/>
      <color rgb="FF0070C0"/>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b/>
      <sz val="8"/>
      <name val="Meiryo UI"/>
      <family val="3"/>
      <charset val="128"/>
    </font>
    <font>
      <sz val="9"/>
      <color theme="1"/>
      <name val="Meiryo UI"/>
      <family val="3"/>
      <charset val="128"/>
    </font>
    <font>
      <sz val="10"/>
      <name val="Meiryo UI"/>
      <family val="3"/>
      <charset val="128"/>
    </font>
    <font>
      <sz val="11"/>
      <color rgb="FFFF0000"/>
      <name val="Meiryo UI"/>
      <family val="3"/>
      <charset val="128"/>
    </font>
    <font>
      <sz val="10"/>
      <color rgb="FFFF0000"/>
      <name val="Meiryo UI"/>
      <family val="3"/>
      <charset val="128"/>
    </font>
    <font>
      <sz val="9.5"/>
      <color theme="1"/>
      <name val="Meiryo UI"/>
      <family val="3"/>
      <charset val="128"/>
    </font>
    <font>
      <sz val="9.5"/>
      <name val="Meiryo UI"/>
      <family val="3"/>
      <charset val="128"/>
    </font>
    <font>
      <sz val="9.5"/>
      <color rgb="FFFF0000"/>
      <name val="Meiryo UI"/>
      <family val="3"/>
      <charset val="128"/>
    </font>
    <font>
      <b/>
      <sz val="9"/>
      <color theme="1"/>
      <name val="Meiryo UI"/>
      <family val="3"/>
      <charset val="128"/>
    </font>
    <font>
      <sz val="9"/>
      <name val="Meiryo UI"/>
      <family val="3"/>
      <charset val="128"/>
    </font>
    <font>
      <b/>
      <sz val="9"/>
      <name val="Meiryo UI"/>
      <family val="3"/>
      <charset val="128"/>
    </font>
    <font>
      <b/>
      <sz val="10"/>
      <color rgb="FFFF0000"/>
      <name val="Meiryo UI"/>
      <family val="3"/>
      <charset val="128"/>
    </font>
    <font>
      <b/>
      <sz val="10"/>
      <color rgb="FF0070C0"/>
      <name val="Meiryo UI"/>
      <family val="3"/>
      <charset val="128"/>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FB"/>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ck">
        <color rgb="FFC00000"/>
      </left>
      <right/>
      <top style="thick">
        <color rgb="FFC00000"/>
      </top>
      <bottom style="thin">
        <color indexed="64"/>
      </bottom>
      <diagonal/>
    </border>
    <border>
      <left/>
      <right/>
      <top style="thick">
        <color rgb="FFC00000"/>
      </top>
      <bottom style="thin">
        <color indexed="64"/>
      </bottom>
      <diagonal/>
    </border>
    <border>
      <left/>
      <right style="thick">
        <color rgb="FFC00000"/>
      </right>
      <top style="thick">
        <color rgb="FFC00000"/>
      </top>
      <bottom style="thin">
        <color indexed="64"/>
      </bottom>
      <diagonal/>
    </border>
    <border>
      <left style="thick">
        <color rgb="FFC00000"/>
      </left>
      <right/>
      <top style="thin">
        <color indexed="64"/>
      </top>
      <bottom style="thin">
        <color indexed="64"/>
      </bottom>
      <diagonal/>
    </border>
    <border>
      <left/>
      <right style="thick">
        <color rgb="FFC00000"/>
      </right>
      <top style="thin">
        <color indexed="64"/>
      </top>
      <bottom style="thin">
        <color indexed="64"/>
      </bottom>
      <diagonal/>
    </border>
    <border>
      <left style="thick">
        <color rgb="FFC00000"/>
      </left>
      <right/>
      <top style="thin">
        <color indexed="64"/>
      </top>
      <bottom style="thick">
        <color rgb="FFC00000"/>
      </bottom>
      <diagonal/>
    </border>
    <border>
      <left/>
      <right/>
      <top style="thin">
        <color indexed="64"/>
      </top>
      <bottom style="thick">
        <color rgb="FFC00000"/>
      </bottom>
      <diagonal/>
    </border>
    <border>
      <left/>
      <right style="thick">
        <color rgb="FFC00000"/>
      </right>
      <top style="thin">
        <color indexed="64"/>
      </top>
      <bottom style="thick">
        <color rgb="FFC00000"/>
      </bottom>
      <diagonal/>
    </border>
    <border>
      <left style="thick">
        <color rgb="FFC00000"/>
      </left>
      <right style="thin">
        <color indexed="64"/>
      </right>
      <top style="thick">
        <color rgb="FFC00000"/>
      </top>
      <bottom style="thin">
        <color indexed="64"/>
      </bottom>
      <diagonal/>
    </border>
    <border>
      <left style="thin">
        <color indexed="64"/>
      </left>
      <right style="thin">
        <color indexed="64"/>
      </right>
      <top style="thick">
        <color rgb="FFC00000"/>
      </top>
      <bottom style="thin">
        <color indexed="64"/>
      </bottom>
      <diagonal/>
    </border>
    <border>
      <left style="thin">
        <color indexed="64"/>
      </left>
      <right style="thick">
        <color rgb="FFC00000"/>
      </right>
      <top style="thick">
        <color rgb="FFC00000"/>
      </top>
      <bottom style="thin">
        <color indexed="64"/>
      </bottom>
      <diagonal/>
    </border>
    <border>
      <left style="thick">
        <color rgb="FFC00000"/>
      </left>
      <right style="thin">
        <color indexed="64"/>
      </right>
      <top style="thin">
        <color indexed="64"/>
      </top>
      <bottom style="thin">
        <color indexed="64"/>
      </bottom>
      <diagonal/>
    </border>
    <border>
      <left style="thin">
        <color indexed="64"/>
      </left>
      <right style="thick">
        <color rgb="FFC00000"/>
      </right>
      <top style="thin">
        <color indexed="64"/>
      </top>
      <bottom style="thin">
        <color indexed="64"/>
      </bottom>
      <diagonal/>
    </border>
    <border>
      <left style="thick">
        <color rgb="FFC00000"/>
      </left>
      <right style="thin">
        <color indexed="64"/>
      </right>
      <top style="thin">
        <color indexed="64"/>
      </top>
      <bottom style="thick">
        <color rgb="FFC00000"/>
      </bottom>
      <diagonal/>
    </border>
    <border>
      <left style="thin">
        <color indexed="64"/>
      </left>
      <right style="thin">
        <color indexed="64"/>
      </right>
      <top style="thin">
        <color indexed="64"/>
      </top>
      <bottom style="thick">
        <color rgb="FFC00000"/>
      </bottom>
      <diagonal/>
    </border>
    <border>
      <left style="thin">
        <color indexed="64"/>
      </left>
      <right style="thick">
        <color rgb="FFC00000"/>
      </right>
      <top style="thin">
        <color indexed="64"/>
      </top>
      <bottom style="thick">
        <color rgb="FFC00000"/>
      </bottom>
      <diagonal/>
    </border>
    <border>
      <left/>
      <right style="thick">
        <color rgb="FFC00000"/>
      </right>
      <top/>
      <bottom style="thin">
        <color indexed="64"/>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s>
  <cellStyleXfs count="2">
    <xf numFmtId="0" fontId="0" fillId="0" borderId="0">
      <alignment vertical="center"/>
    </xf>
    <xf numFmtId="38" fontId="18" fillId="0" borderId="0" applyFont="0" applyFill="0" applyBorder="0" applyAlignment="0" applyProtection="0">
      <alignment vertical="center"/>
    </xf>
  </cellStyleXfs>
  <cellXfs count="155">
    <xf numFmtId="0" fontId="0" fillId="0" borderId="0" xfId="0">
      <alignment vertical="center"/>
    </xf>
    <xf numFmtId="0" fontId="2" fillId="0" borderId="0" xfId="0" applyFont="1" applyAlignment="1" applyProtection="1">
      <alignment vertical="center" shrinkToFit="1"/>
      <protection locked="0"/>
    </xf>
    <xf numFmtId="0" fontId="7"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13" xfId="0" applyFont="1" applyBorder="1" applyProtection="1">
      <alignment vertical="center"/>
      <protection locked="0"/>
    </xf>
    <xf numFmtId="0" fontId="4" fillId="0" borderId="13" xfId="0" applyFont="1" applyBorder="1" applyAlignment="1" applyProtection="1">
      <alignment horizontal="center" vertical="center"/>
      <protection locked="0"/>
    </xf>
    <xf numFmtId="0" fontId="2" fillId="0" borderId="9" xfId="0" applyFont="1" applyBorder="1">
      <alignment vertical="center"/>
    </xf>
    <xf numFmtId="0" fontId="2" fillId="0" borderId="6" xfId="0" applyFont="1" applyBorder="1" applyAlignment="1">
      <alignment vertical="center" shrinkToFit="1"/>
    </xf>
    <xf numFmtId="0" fontId="3" fillId="0" borderId="6" xfId="0" applyFont="1" applyBorder="1" applyAlignment="1">
      <alignment vertical="center" shrinkToFit="1"/>
    </xf>
    <xf numFmtId="0" fontId="0" fillId="0" borderId="3" xfId="0"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xf>
    <xf numFmtId="0" fontId="3" fillId="0" borderId="4" xfId="0" applyFont="1" applyBorder="1" applyAlignment="1">
      <alignment horizontal="center" vertical="center"/>
    </xf>
    <xf numFmtId="177" fontId="9" fillId="2" borderId="7" xfId="0" applyNumberFormat="1" applyFont="1" applyFill="1" applyBorder="1">
      <alignment vertical="center"/>
    </xf>
    <xf numFmtId="178" fontId="9" fillId="2" borderId="4" xfId="0" applyNumberFormat="1" applyFont="1" applyFill="1" applyBorder="1" applyAlignment="1">
      <alignment horizontal="right" vertical="center"/>
    </xf>
    <xf numFmtId="178" fontId="9" fillId="2" borderId="1" xfId="0" applyNumberFormat="1" applyFont="1" applyFill="1" applyBorder="1" applyAlignment="1">
      <alignment horizontal="right" vertical="center"/>
    </xf>
    <xf numFmtId="0" fontId="6" fillId="0" borderId="3" xfId="0" applyFont="1" applyBorder="1" applyAlignment="1">
      <alignment horizontal="left" vertical="center" wrapText="1"/>
    </xf>
    <xf numFmtId="0" fontId="0" fillId="0" borderId="10" xfId="0" applyBorder="1" applyAlignment="1">
      <alignment horizontal="center" vertical="center"/>
    </xf>
    <xf numFmtId="0" fontId="3" fillId="0" borderId="14" xfId="0" applyFont="1" applyBorder="1" applyProtection="1">
      <alignment vertical="center"/>
      <protection locked="0"/>
    </xf>
    <xf numFmtId="0" fontId="3" fillId="2" borderId="15" xfId="0" applyFont="1" applyFill="1" applyBorder="1" applyAlignment="1">
      <alignment horizontal="center" vertical="center"/>
    </xf>
    <xf numFmtId="0" fontId="0" fillId="2" borderId="15" xfId="0" applyFill="1" applyBorder="1" applyAlignment="1">
      <alignment horizontal="center" vertical="center"/>
    </xf>
    <xf numFmtId="0" fontId="3" fillId="2" borderId="16" xfId="0" applyFont="1" applyFill="1" applyBorder="1">
      <alignment vertical="center"/>
    </xf>
    <xf numFmtId="177" fontId="9" fillId="2" borderId="2" xfId="0" applyNumberFormat="1" applyFont="1" applyFill="1" applyBorder="1">
      <alignment vertical="center"/>
    </xf>
    <xf numFmtId="177" fontId="9" fillId="2" borderId="17" xfId="0" applyNumberFormat="1" applyFont="1" applyFill="1" applyBorder="1">
      <alignment vertical="center"/>
    </xf>
    <xf numFmtId="177" fontId="9" fillId="2" borderId="5" xfId="0" applyNumberFormat="1" applyFont="1" applyFill="1" applyBorder="1">
      <alignment vertical="center"/>
    </xf>
    <xf numFmtId="179" fontId="9" fillId="2" borderId="1" xfId="0" applyNumberFormat="1" applyFont="1" applyFill="1" applyBorder="1">
      <alignment vertical="center"/>
    </xf>
    <xf numFmtId="0" fontId="4" fillId="0" borderId="14" xfId="0" applyFont="1" applyBorder="1" applyAlignment="1" applyProtection="1">
      <alignment horizontal="center" vertical="center"/>
      <protection locked="0"/>
    </xf>
    <xf numFmtId="0" fontId="14" fillId="2" borderId="15" xfId="0" applyFont="1" applyFill="1" applyBorder="1" applyAlignment="1">
      <alignment horizontal="center" vertical="center"/>
    </xf>
    <xf numFmtId="0" fontId="15" fillId="2" borderId="15" xfId="0" applyFont="1" applyFill="1" applyBorder="1" applyAlignment="1">
      <alignment horizontal="center" vertical="center"/>
    </xf>
    <xf numFmtId="0" fontId="0" fillId="2" borderId="18" xfId="0" applyFill="1" applyBorder="1">
      <alignment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vertical="center"/>
    </xf>
    <xf numFmtId="49" fontId="2" fillId="0" borderId="3" xfId="0" applyNumberFormat="1" applyFont="1" applyBorder="1" applyAlignment="1">
      <alignment horizontal="left" vertical="top" wrapText="1"/>
    </xf>
    <xf numFmtId="0" fontId="4" fillId="2" borderId="16" xfId="0" applyFont="1" applyFill="1" applyBorder="1" applyAlignment="1">
      <alignment horizontal="center" vertical="center"/>
    </xf>
    <xf numFmtId="0" fontId="17" fillId="0" borderId="3" xfId="0" applyFont="1" applyBorder="1" applyAlignment="1">
      <alignment horizontal="left" vertical="center" wrapText="1"/>
    </xf>
    <xf numFmtId="0" fontId="5" fillId="2" borderId="2" xfId="0" applyFont="1" applyFill="1" applyBorder="1" applyAlignment="1">
      <alignment horizontal="center" vertical="center" shrinkToFit="1"/>
    </xf>
    <xf numFmtId="0" fontId="5" fillId="0" borderId="2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2" borderId="16" xfId="0" applyFont="1" applyFill="1" applyBorder="1" applyAlignment="1">
      <alignment horizontal="center" vertical="center" shrinkToFit="1"/>
    </xf>
    <xf numFmtId="0" fontId="4" fillId="3" borderId="16" xfId="0" applyFont="1" applyFill="1" applyBorder="1" applyAlignment="1">
      <alignment horizontal="center" vertical="center"/>
    </xf>
    <xf numFmtId="0" fontId="5" fillId="0" borderId="13" xfId="0" applyFont="1" applyBorder="1" applyAlignment="1">
      <alignment horizontal="center" vertical="center" shrinkToFit="1"/>
    </xf>
    <xf numFmtId="0" fontId="3" fillId="0" borderId="0" xfId="0" applyFont="1">
      <alignment vertical="center"/>
    </xf>
    <xf numFmtId="38" fontId="3" fillId="4" borderId="1" xfId="1" applyFont="1" applyFill="1" applyBorder="1" applyProtection="1">
      <alignment vertical="center"/>
    </xf>
    <xf numFmtId="38" fontId="3" fillId="0" borderId="1" xfId="1" applyFont="1" applyBorder="1" applyProtection="1">
      <alignment vertical="center"/>
    </xf>
    <xf numFmtId="0" fontId="20" fillId="0" borderId="1" xfId="0" applyFont="1" applyBorder="1" applyAlignment="1" applyProtection="1">
      <alignment horizontal="center" vertical="center"/>
      <protection locked="0"/>
    </xf>
    <xf numFmtId="0" fontId="2" fillId="0" borderId="27" xfId="0" applyFont="1" applyBorder="1" applyProtection="1">
      <alignment vertical="center"/>
      <protection locked="0"/>
    </xf>
    <xf numFmtId="0" fontId="20" fillId="0" borderId="38" xfId="0" applyFont="1" applyBorder="1" applyAlignment="1" applyProtection="1">
      <alignment horizontal="center" vertical="center"/>
      <protection locked="0"/>
    </xf>
    <xf numFmtId="0" fontId="20" fillId="0" borderId="39"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 fillId="0" borderId="0" xfId="0" applyFont="1" applyAlignment="1">
      <alignment vertical="center" shrinkToFit="1"/>
    </xf>
    <xf numFmtId="0" fontId="22" fillId="0" borderId="0" xfId="0" applyFont="1" applyAlignment="1">
      <alignment horizontal="left" vertical="center"/>
    </xf>
    <xf numFmtId="0" fontId="21" fillId="0" borderId="0" xfId="0" applyFont="1" applyAlignment="1">
      <alignment horizontal="left" vertical="center" indent="1"/>
    </xf>
    <xf numFmtId="0" fontId="23" fillId="0" borderId="0" xfId="0" applyFont="1" applyAlignment="1">
      <alignment horizontal="left" vertical="center" indent="1"/>
    </xf>
    <xf numFmtId="0" fontId="2" fillId="0" borderId="0" xfId="0" applyFont="1">
      <alignment vertical="center"/>
    </xf>
    <xf numFmtId="176" fontId="3" fillId="0" borderId="0" xfId="0" applyNumberFormat="1" applyFont="1">
      <alignment vertical="center"/>
    </xf>
    <xf numFmtId="0" fontId="3" fillId="0" borderId="29" xfId="0" applyFont="1" applyBorder="1" applyAlignment="1">
      <alignment horizontal="center" vertical="center"/>
    </xf>
    <xf numFmtId="0" fontId="2" fillId="0" borderId="32" xfId="0" applyFont="1" applyBorder="1" applyAlignment="1">
      <alignment horizontal="right" vertical="center"/>
    </xf>
    <xf numFmtId="0" fontId="3" fillId="0" borderId="3" xfId="0" applyFont="1" applyBorder="1" applyAlignment="1">
      <alignment horizontal="left" vertical="center" wrapText="1"/>
    </xf>
    <xf numFmtId="0" fontId="19" fillId="2" borderId="3" xfId="0" applyFont="1" applyFill="1" applyBorder="1" applyAlignment="1">
      <alignment horizontal="center" wrapText="1"/>
    </xf>
    <xf numFmtId="180" fontId="19" fillId="2" borderId="4" xfId="0" applyNumberFormat="1" applyFont="1" applyFill="1" applyBorder="1" applyAlignment="1">
      <alignment horizontal="center" vertical="center"/>
    </xf>
    <xf numFmtId="0" fontId="24" fillId="0" borderId="3" xfId="0" applyFont="1" applyBorder="1" applyAlignment="1">
      <alignment horizontal="left" vertical="center" wrapText="1"/>
    </xf>
    <xf numFmtId="0" fontId="20" fillId="0" borderId="2" xfId="0" applyFont="1" applyBorder="1" applyAlignment="1">
      <alignment horizontal="center" vertical="center"/>
    </xf>
    <xf numFmtId="0" fontId="20" fillId="0" borderId="28" xfId="0" applyFont="1" applyBorder="1" applyAlignment="1">
      <alignment horizontal="center" vertical="center"/>
    </xf>
    <xf numFmtId="177" fontId="20" fillId="0" borderId="1" xfId="0" applyNumberFormat="1" applyFont="1" applyBorder="1">
      <alignment vertical="center"/>
    </xf>
    <xf numFmtId="0" fontId="20" fillId="2" borderId="27" xfId="0" applyFont="1" applyFill="1" applyBorder="1" applyAlignment="1">
      <alignment horizontal="center" vertical="center"/>
    </xf>
    <xf numFmtId="177" fontId="27" fillId="2" borderId="7" xfId="0" applyNumberFormat="1" applyFont="1" applyFill="1" applyBorder="1">
      <alignment vertical="center"/>
    </xf>
    <xf numFmtId="0" fontId="25" fillId="0" borderId="3" xfId="0" applyFont="1" applyBorder="1" applyAlignment="1">
      <alignment horizontal="left" vertical="center" wrapText="1"/>
    </xf>
    <xf numFmtId="0" fontId="20" fillId="2" borderId="8" xfId="0" applyFont="1" applyFill="1" applyBorder="1" applyAlignment="1">
      <alignment horizontal="center" vertical="center"/>
    </xf>
    <xf numFmtId="0" fontId="9" fillId="0" borderId="3" xfId="0" applyFont="1" applyBorder="1" applyAlignment="1">
      <alignment horizontal="left" vertical="center" wrapText="1"/>
    </xf>
    <xf numFmtId="0" fontId="2" fillId="0" borderId="3" xfId="0" applyFont="1" applyBorder="1" applyAlignment="1">
      <alignment horizontal="left" vertical="center" wrapText="1"/>
    </xf>
    <xf numFmtId="0" fontId="26" fillId="0" borderId="3" xfId="0" applyFont="1" applyBorder="1" applyAlignment="1">
      <alignment horizontal="left" vertical="center"/>
    </xf>
    <xf numFmtId="0" fontId="3" fillId="0" borderId="22" xfId="0" applyFont="1" applyBorder="1">
      <alignment vertical="center"/>
    </xf>
    <xf numFmtId="0" fontId="3" fillId="0" borderId="1" xfId="0" applyFont="1" applyBorder="1" applyAlignment="1">
      <alignment horizontal="center" vertical="center"/>
    </xf>
    <xf numFmtId="178" fontId="27" fillId="5" borderId="4" xfId="0" applyNumberFormat="1" applyFont="1" applyFill="1" applyBorder="1" applyAlignment="1">
      <alignment horizontal="right" vertical="center"/>
    </xf>
    <xf numFmtId="178" fontId="27" fillId="5" borderId="46" xfId="0" applyNumberFormat="1" applyFont="1" applyFill="1" applyBorder="1" applyAlignment="1">
      <alignment horizontal="right" vertical="center"/>
    </xf>
    <xf numFmtId="179" fontId="27" fillId="5" borderId="1" xfId="0" applyNumberFormat="1" applyFont="1" applyFill="1" applyBorder="1">
      <alignment vertical="center"/>
    </xf>
    <xf numFmtId="0" fontId="3" fillId="0" borderId="1" xfId="0" applyFont="1" applyBorder="1" applyAlignment="1">
      <alignment horizontal="right" vertical="center"/>
    </xf>
    <xf numFmtId="178" fontId="27" fillId="5" borderId="47" xfId="0" applyNumberFormat="1" applyFont="1" applyFill="1" applyBorder="1" applyAlignment="1">
      <alignment horizontal="right" vertical="center"/>
    </xf>
    <xf numFmtId="0" fontId="3" fillId="0" borderId="3" xfId="0" applyFont="1" applyBorder="1" applyAlignment="1">
      <alignment horizontal="left" vertical="center"/>
    </xf>
    <xf numFmtId="178" fontId="27" fillId="5" borderId="3" xfId="0" applyNumberFormat="1" applyFont="1" applyFill="1" applyBorder="1" applyAlignment="1">
      <alignment horizontal="right" vertical="center"/>
    </xf>
    <xf numFmtId="178" fontId="27" fillId="5" borderId="48" xfId="0" applyNumberFormat="1" applyFont="1" applyFill="1" applyBorder="1" applyAlignment="1">
      <alignment horizontal="right" vertical="center"/>
    </xf>
    <xf numFmtId="179" fontId="27" fillId="5" borderId="2" xfId="0" applyNumberFormat="1" applyFont="1" applyFill="1" applyBorder="1">
      <alignment vertical="center"/>
    </xf>
    <xf numFmtId="178" fontId="27" fillId="2" borderId="25" xfId="0" applyNumberFormat="1" applyFont="1" applyFill="1" applyBorder="1" applyAlignment="1">
      <alignment horizontal="right" vertical="center"/>
    </xf>
    <xf numFmtId="179" fontId="27" fillId="2" borderId="25" xfId="0" applyNumberFormat="1" applyFont="1" applyFill="1" applyBorder="1">
      <alignment vertical="center"/>
    </xf>
    <xf numFmtId="0" fontId="4" fillId="0" borderId="8" xfId="0" applyFont="1" applyBorder="1" applyAlignment="1">
      <alignment horizontal="right" vertical="center"/>
    </xf>
    <xf numFmtId="0" fontId="3" fillId="0" borderId="5" xfId="0" applyFont="1" applyBorder="1">
      <alignment vertical="center"/>
    </xf>
    <xf numFmtId="179" fontId="27" fillId="2" borderId="1" xfId="0" applyNumberFormat="1" applyFont="1" applyFill="1" applyBorder="1">
      <alignment vertical="center"/>
    </xf>
    <xf numFmtId="0" fontId="11" fillId="0" borderId="0" xfId="0" applyFont="1" applyAlignment="1">
      <alignment horizontal="center" vertical="center"/>
    </xf>
    <xf numFmtId="0" fontId="27" fillId="2" borderId="6"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7" xfId="0" applyFont="1" applyFill="1" applyBorder="1" applyAlignment="1">
      <alignment horizontal="center" vertical="center"/>
    </xf>
    <xf numFmtId="176" fontId="3" fillId="0" borderId="30" xfId="0" applyNumberFormat="1" applyFont="1" applyBorder="1" applyAlignment="1" applyProtection="1">
      <alignment horizontal="center" vertical="center"/>
      <protection locked="0"/>
    </xf>
    <xf numFmtId="176" fontId="3" fillId="0" borderId="31" xfId="0" applyNumberFormat="1" applyFont="1" applyBorder="1" applyAlignment="1" applyProtection="1">
      <alignment horizontal="center" vertical="center"/>
      <protection locked="0"/>
    </xf>
    <xf numFmtId="0" fontId="29" fillId="2" borderId="26" xfId="0" applyFont="1" applyFill="1" applyBorder="1" applyAlignment="1">
      <alignment horizontal="center" vertical="center"/>
    </xf>
    <xf numFmtId="0" fontId="29" fillId="2" borderId="24" xfId="0" applyFont="1" applyFill="1" applyBorder="1" applyAlignment="1">
      <alignment horizontal="center" vertical="center"/>
    </xf>
    <xf numFmtId="0" fontId="2"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0" applyFont="1">
      <alignment vertical="center"/>
    </xf>
    <xf numFmtId="0" fontId="20" fillId="0" borderId="0" xfId="0" applyFont="1" applyAlignment="1">
      <alignment horizontal="right" vertical="center"/>
    </xf>
    <xf numFmtId="0" fontId="28" fillId="2" borderId="25" xfId="0" applyFont="1" applyFill="1" applyBorder="1" applyAlignment="1">
      <alignment horizontal="center" vertical="center" shrinkToFit="1"/>
    </xf>
    <xf numFmtId="0" fontId="28" fillId="5" borderId="6" xfId="0" applyFont="1" applyFill="1" applyBorder="1" applyAlignment="1">
      <alignment horizontal="center" vertical="center" shrinkToFit="1"/>
    </xf>
    <xf numFmtId="0" fontId="28" fillId="5" borderId="21" xfId="0" applyFont="1" applyFill="1" applyBorder="1" applyAlignment="1">
      <alignment horizontal="center" vertical="center" shrinkToFit="1"/>
    </xf>
    <xf numFmtId="0" fontId="28" fillId="5" borderId="20" xfId="0" applyFont="1" applyFill="1" applyBorder="1" applyAlignment="1">
      <alignment horizontal="center" vertical="center" shrinkToFit="1"/>
    </xf>
    <xf numFmtId="0" fontId="28" fillId="5" borderId="26" xfId="0" applyFont="1" applyFill="1" applyBorder="1" applyAlignment="1">
      <alignment horizontal="center" vertical="center" shrinkToFit="1"/>
    </xf>
    <xf numFmtId="0" fontId="28" fillId="5" borderId="0" xfId="0" applyFont="1" applyFill="1" applyAlignment="1">
      <alignment horizontal="center" vertical="center" shrinkToFi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xf>
    <xf numFmtId="0" fontId="20"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Alignment="1" applyProtection="1">
      <alignment horizontal="center" vertical="center" shrinkToFit="1"/>
      <protection locked="0"/>
    </xf>
    <xf numFmtId="176" fontId="0" fillId="0" borderId="1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2" borderId="6"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2" fillId="2" borderId="4" xfId="0" applyFont="1" applyFill="1" applyBorder="1" applyAlignment="1">
      <alignment horizontal="center" vertical="center" shrinkToFit="1"/>
    </xf>
    <xf numFmtId="0" fontId="30" fillId="2" borderId="1" xfId="0" applyFont="1" applyFill="1" applyBorder="1" applyAlignment="1">
      <alignment horizontal="center" vertical="center"/>
    </xf>
    <xf numFmtId="0" fontId="31" fillId="2" borderId="1" xfId="0" applyFont="1" applyFill="1" applyBorder="1" applyAlignment="1">
      <alignment horizontal="center" vertical="center"/>
    </xf>
    <xf numFmtId="0" fontId="2" fillId="0" borderId="27"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0" fillId="0" borderId="37" xfId="0" applyFont="1" applyBorder="1" applyAlignment="1" applyProtection="1">
      <alignment horizontal="center" vertical="center"/>
      <protection locked="0"/>
    </xf>
    <xf numFmtId="0" fontId="20" fillId="0" borderId="40"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2" fillId="0" borderId="29" xfId="0" applyFont="1" applyBorder="1" applyAlignment="1" applyProtection="1">
      <alignment horizontal="left" vertical="center" indent="1" shrinkToFit="1"/>
      <protection locked="0"/>
    </xf>
    <xf numFmtId="0" fontId="2" fillId="0" borderId="30" xfId="0" applyFont="1" applyBorder="1" applyAlignment="1" applyProtection="1">
      <alignment horizontal="left" vertical="center" indent="1" shrinkToFit="1"/>
      <protection locked="0"/>
    </xf>
    <xf numFmtId="0" fontId="2" fillId="0" borderId="21" xfId="0" applyFont="1" applyBorder="1" applyAlignment="1" applyProtection="1">
      <alignment horizontal="left" vertical="center" indent="1" shrinkToFit="1"/>
      <protection locked="0"/>
    </xf>
    <xf numFmtId="0" fontId="2" fillId="0" borderId="45" xfId="0" applyFont="1" applyBorder="1" applyAlignment="1" applyProtection="1">
      <alignment horizontal="left" vertical="center" indent="1" shrinkToFit="1"/>
      <protection locked="0"/>
    </xf>
    <xf numFmtId="0" fontId="2" fillId="0" borderId="32" xfId="0" applyFont="1" applyBorder="1" applyAlignment="1" applyProtection="1">
      <alignment horizontal="left" vertical="center" indent="1" shrinkToFit="1"/>
      <protection locked="0"/>
    </xf>
    <xf numFmtId="0" fontId="2" fillId="0" borderId="27" xfId="0" applyFont="1" applyBorder="1" applyAlignment="1" applyProtection="1">
      <alignment horizontal="left" vertical="center" indent="1" shrinkToFit="1"/>
      <protection locked="0"/>
    </xf>
    <xf numFmtId="0" fontId="2" fillId="0" borderId="33" xfId="0" applyFont="1" applyBorder="1" applyAlignment="1" applyProtection="1">
      <alignment horizontal="left" vertical="center" indent="1" shrinkToFit="1"/>
      <protection locked="0"/>
    </xf>
    <xf numFmtId="0" fontId="2" fillId="0" borderId="34" xfId="0" applyFont="1" applyBorder="1" applyAlignment="1" applyProtection="1">
      <alignment horizontal="left" vertical="center" indent="1" shrinkToFit="1"/>
      <protection locked="0"/>
    </xf>
    <xf numFmtId="0" fontId="2" fillId="0" borderId="35" xfId="0" applyFont="1" applyBorder="1" applyAlignment="1" applyProtection="1">
      <alignment horizontal="left" vertical="center" indent="1" shrinkToFit="1"/>
      <protection locked="0"/>
    </xf>
    <xf numFmtId="0" fontId="2" fillId="0" borderId="36" xfId="0" applyFont="1" applyBorder="1" applyAlignment="1" applyProtection="1">
      <alignment horizontal="left" vertical="center" indent="1" shrinkToFit="1"/>
      <protection locked="0"/>
    </xf>
  </cellXfs>
  <cellStyles count="2">
    <cellStyle name="桁区切り" xfId="1" builtinId="6"/>
    <cellStyle name="標準" xfId="0" builtinId="0"/>
  </cellStyles>
  <dxfs count="9">
    <dxf>
      <fill>
        <patternFill>
          <bgColor rgb="FFFF0000"/>
        </patternFill>
      </fill>
    </dxf>
    <dxf>
      <fill>
        <patternFill>
          <bgColor rgb="FFFFCCFF"/>
        </patternFill>
      </fill>
    </dxf>
    <dxf>
      <fill>
        <patternFill>
          <bgColor theme="1" tint="0.34998626667073579"/>
        </patternFill>
      </fill>
      <border>
        <bottom/>
      </border>
    </dxf>
    <dxf>
      <fill>
        <patternFill>
          <bgColor rgb="FFFFCCFF"/>
        </patternFill>
      </fill>
    </dxf>
    <dxf>
      <fill>
        <patternFill>
          <bgColor theme="0"/>
        </patternFill>
      </fill>
    </dxf>
    <dxf>
      <fill>
        <patternFill>
          <bgColor theme="0" tint="-4.9989318521683403E-2"/>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E6E9EE"/>
      <color rgb="FFFFCCFF"/>
      <color rgb="FFFFF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EDF2-08BD-4153-B7E7-6EACD8933726}">
  <sheetPr>
    <tabColor theme="9" tint="-0.249977111117893"/>
    <pageSetUpPr fitToPage="1"/>
  </sheetPr>
  <dimension ref="A1:L44"/>
  <sheetViews>
    <sheetView tabSelected="1" view="pageBreakPreview" zoomScale="80" zoomScaleNormal="100" zoomScaleSheetLayoutView="80" workbookViewId="0">
      <selection activeCell="G15" sqref="G15:H15"/>
    </sheetView>
  </sheetViews>
  <sheetFormatPr defaultRowHeight="15" x14ac:dyDescent="0.2"/>
  <cols>
    <col min="1" max="1" width="18.6640625" style="46" bestFit="1" customWidth="1"/>
    <col min="2" max="2" width="4.44140625" style="46" customWidth="1"/>
    <col min="3" max="3" width="16" style="46" customWidth="1"/>
    <col min="4" max="5" width="9.21875" style="46" customWidth="1"/>
    <col min="6" max="6" width="16.6640625" style="46" customWidth="1"/>
    <col min="7" max="7" width="14.6640625" style="46" customWidth="1"/>
    <col min="8" max="8" width="12.88671875" style="46" customWidth="1"/>
    <col min="9" max="9" width="2.88671875" style="46" customWidth="1"/>
    <col min="10" max="10" width="4.44140625" style="46" hidden="1" customWidth="1"/>
    <col min="11" max="12" width="7.6640625" style="46" hidden="1" customWidth="1"/>
    <col min="13" max="16384" width="8.88671875" style="46"/>
  </cols>
  <sheetData>
    <row r="1" spans="1:8" ht="27.75" customHeight="1" x14ac:dyDescent="0.2">
      <c r="A1" s="103" t="s">
        <v>39</v>
      </c>
      <c r="B1" s="103"/>
      <c r="C1" s="103"/>
      <c r="D1" s="103"/>
      <c r="E1" s="103"/>
      <c r="F1" s="103"/>
      <c r="G1" s="103"/>
      <c r="H1" s="103"/>
    </row>
    <row r="2" spans="1:8" ht="27.75" customHeight="1" x14ac:dyDescent="0.2">
      <c r="A2" s="102" t="s">
        <v>40</v>
      </c>
      <c r="B2" s="102"/>
      <c r="C2" s="102"/>
      <c r="D2" s="102"/>
      <c r="E2" s="102"/>
      <c r="F2" s="102"/>
      <c r="G2" s="102"/>
      <c r="H2" s="102"/>
    </row>
    <row r="3" spans="1:8" ht="14.25" customHeight="1" x14ac:dyDescent="0.2">
      <c r="C3" s="56"/>
    </row>
    <row r="4" spans="1:8" ht="18" customHeight="1" x14ac:dyDescent="0.2">
      <c r="A4" s="57" t="s">
        <v>91</v>
      </c>
      <c r="C4" s="56"/>
    </row>
    <row r="5" spans="1:8" ht="18" customHeight="1" x14ac:dyDescent="0.2">
      <c r="A5" s="58" t="s">
        <v>96</v>
      </c>
      <c r="C5" s="56"/>
      <c r="D5" s="58" t="s">
        <v>101</v>
      </c>
    </row>
    <row r="6" spans="1:8" ht="18" customHeight="1" x14ac:dyDescent="0.2">
      <c r="A6" s="58" t="s">
        <v>92</v>
      </c>
      <c r="C6" s="56"/>
    </row>
    <row r="7" spans="1:8" ht="18" customHeight="1" x14ac:dyDescent="0.2">
      <c r="A7" s="58" t="s">
        <v>98</v>
      </c>
    </row>
    <row r="8" spans="1:8" ht="18" customHeight="1" x14ac:dyDescent="0.2">
      <c r="A8" s="58" t="s">
        <v>95</v>
      </c>
    </row>
    <row r="9" spans="1:8" ht="18" customHeight="1" x14ac:dyDescent="0.2">
      <c r="A9" s="58"/>
    </row>
    <row r="10" spans="1:8" ht="18" customHeight="1" x14ac:dyDescent="0.2">
      <c r="A10" s="59" t="s">
        <v>93</v>
      </c>
      <c r="C10" s="56"/>
    </row>
    <row r="11" spans="1:8" ht="18" customHeight="1" x14ac:dyDescent="0.2">
      <c r="A11" s="59" t="s">
        <v>100</v>
      </c>
      <c r="C11" s="56"/>
    </row>
    <row r="12" spans="1:8" ht="18" customHeight="1" x14ac:dyDescent="0.2">
      <c r="A12" s="59" t="s">
        <v>99</v>
      </c>
      <c r="C12" s="56"/>
    </row>
    <row r="13" spans="1:8" ht="18" customHeight="1" x14ac:dyDescent="0.2">
      <c r="A13" s="59" t="s">
        <v>102</v>
      </c>
      <c r="C13" s="56"/>
    </row>
    <row r="14" spans="1:8" ht="18" customHeight="1" thickBot="1" x14ac:dyDescent="0.25">
      <c r="C14" s="56"/>
    </row>
    <row r="15" spans="1:8" ht="20.100000000000001" customHeight="1" thickTop="1" thickBot="1" x14ac:dyDescent="0.25">
      <c r="B15" s="60"/>
      <c r="E15" s="61"/>
      <c r="F15" s="62" t="s">
        <v>19</v>
      </c>
      <c r="G15" s="98"/>
      <c r="H15" s="99"/>
    </row>
    <row r="16" spans="1:8" ht="25.2" customHeight="1" thickTop="1" x14ac:dyDescent="0.2">
      <c r="A16" s="9" t="s">
        <v>3</v>
      </c>
      <c r="B16" s="145"/>
      <c r="C16" s="146"/>
      <c r="D16" s="146"/>
      <c r="E16" s="146"/>
      <c r="F16" s="147"/>
      <c r="G16" s="147"/>
      <c r="H16" s="148"/>
    </row>
    <row r="17" spans="1:9" ht="25.2" customHeight="1" x14ac:dyDescent="0.2">
      <c r="A17" s="9" t="s">
        <v>20</v>
      </c>
      <c r="B17" s="149"/>
      <c r="C17" s="150"/>
      <c r="D17" s="150"/>
      <c r="E17" s="150"/>
      <c r="F17" s="150"/>
      <c r="G17" s="150"/>
      <c r="H17" s="151"/>
    </row>
    <row r="18" spans="1:9" ht="25.2" customHeight="1" x14ac:dyDescent="0.2">
      <c r="A18" s="10" t="s">
        <v>0</v>
      </c>
      <c r="B18" s="63" t="s">
        <v>78</v>
      </c>
      <c r="C18" s="50"/>
      <c r="D18" s="140"/>
      <c r="E18" s="140"/>
      <c r="F18" s="140"/>
      <c r="G18" s="140"/>
      <c r="H18" s="141"/>
    </row>
    <row r="19" spans="1:9" ht="25.2" customHeight="1" x14ac:dyDescent="0.2">
      <c r="A19" s="9" t="s">
        <v>2</v>
      </c>
      <c r="B19" s="149"/>
      <c r="C19" s="150"/>
      <c r="D19" s="150"/>
      <c r="E19" s="150"/>
      <c r="F19" s="150"/>
      <c r="G19" s="150"/>
      <c r="H19" s="151"/>
    </row>
    <row r="20" spans="1:9" ht="25.2" customHeight="1" thickBot="1" x14ac:dyDescent="0.25">
      <c r="A20" s="10" t="s">
        <v>1</v>
      </c>
      <c r="B20" s="152"/>
      <c r="C20" s="153"/>
      <c r="D20" s="153"/>
      <c r="E20" s="153"/>
      <c r="F20" s="153"/>
      <c r="G20" s="153"/>
      <c r="H20" s="154"/>
    </row>
    <row r="21" spans="1:9" ht="26.4" customHeight="1" thickTop="1" x14ac:dyDescent="0.25">
      <c r="A21" s="64"/>
      <c r="B21" s="115"/>
      <c r="C21" s="114" t="s">
        <v>4</v>
      </c>
      <c r="D21" s="100" t="s">
        <v>94</v>
      </c>
      <c r="E21" s="101"/>
      <c r="F21" s="65" t="s">
        <v>47</v>
      </c>
      <c r="G21" s="65" t="s">
        <v>80</v>
      </c>
      <c r="H21" s="112" t="s">
        <v>77</v>
      </c>
      <c r="I21" s="4"/>
    </row>
    <row r="22" spans="1:9" ht="16.2" customHeight="1" x14ac:dyDescent="0.2">
      <c r="A22" s="64"/>
      <c r="B22" s="116"/>
      <c r="C22" s="113"/>
      <c r="D22" s="138" t="s">
        <v>21</v>
      </c>
      <c r="E22" s="139" t="s">
        <v>14</v>
      </c>
      <c r="F22" s="66">
        <v>12000</v>
      </c>
      <c r="G22" s="66" t="s">
        <v>79</v>
      </c>
      <c r="H22" s="113"/>
      <c r="I22" s="4"/>
    </row>
    <row r="23" spans="1:9" ht="23.1" customHeight="1" x14ac:dyDescent="0.2">
      <c r="A23" s="67"/>
      <c r="B23" s="117" t="s">
        <v>12</v>
      </c>
      <c r="C23" s="68" t="s">
        <v>84</v>
      </c>
      <c r="D23" s="68" t="s">
        <v>73</v>
      </c>
      <c r="E23" s="68"/>
      <c r="F23" s="68" t="s">
        <v>42</v>
      </c>
      <c r="G23" s="69" t="s">
        <v>83</v>
      </c>
      <c r="H23" s="70">
        <f t="shared" ref="H23:H25" si="0">COUNTIF($D23:$E23,"Ａ")+COUNTIF($D23:$E23,"Ｂ")+COUNTIF($D23:$E23,"Ｃ")</f>
        <v>1</v>
      </c>
    </row>
    <row r="24" spans="1:9" ht="23.1" customHeight="1" x14ac:dyDescent="0.2">
      <c r="A24" s="67"/>
      <c r="B24" s="118"/>
      <c r="C24" s="68" t="s">
        <v>85</v>
      </c>
      <c r="D24" s="68"/>
      <c r="E24" s="68" t="s">
        <v>81</v>
      </c>
      <c r="F24" s="68" t="s">
        <v>88</v>
      </c>
      <c r="G24" s="69" t="s">
        <v>82</v>
      </c>
      <c r="H24" s="70">
        <f t="shared" si="0"/>
        <v>1</v>
      </c>
    </row>
    <row r="25" spans="1:9" ht="23.1" customHeight="1" thickBot="1" x14ac:dyDescent="0.25">
      <c r="A25" s="67"/>
      <c r="B25" s="119"/>
      <c r="C25" s="68" t="s">
        <v>86</v>
      </c>
      <c r="D25" s="68" t="s">
        <v>87</v>
      </c>
      <c r="E25" s="68"/>
      <c r="F25" s="68" t="s">
        <v>42</v>
      </c>
      <c r="G25" s="69"/>
      <c r="H25" s="70">
        <f t="shared" si="0"/>
        <v>1</v>
      </c>
    </row>
    <row r="26" spans="1:9" ht="23.1" customHeight="1" thickTop="1" x14ac:dyDescent="0.2">
      <c r="A26" s="64" t="s">
        <v>89</v>
      </c>
      <c r="B26" s="71">
        <v>1</v>
      </c>
      <c r="C26" s="142"/>
      <c r="D26" s="51"/>
      <c r="E26" s="51"/>
      <c r="F26" s="51"/>
      <c r="G26" s="52"/>
      <c r="H26" s="72">
        <f>COUNTIF($D26:$E26,"Ａ")+COUNTIF($D26:$E26,"Ｂ")+COUNTIF($D26:$E26,"Ｃ")</f>
        <v>0</v>
      </c>
    </row>
    <row r="27" spans="1:9" ht="23.1" customHeight="1" x14ac:dyDescent="0.2">
      <c r="A27" s="73"/>
      <c r="B27" s="74">
        <v>2</v>
      </c>
      <c r="C27" s="143"/>
      <c r="D27" s="49"/>
      <c r="E27" s="49"/>
      <c r="F27" s="49"/>
      <c r="G27" s="53"/>
      <c r="H27" s="72">
        <f t="shared" ref="H27:H35" si="1">COUNTIF($D27:$E27,"Ａ")+COUNTIF($D27:$E27,"Ｂ")+COUNTIF($D27:$E27,"Ｃ")</f>
        <v>0</v>
      </c>
    </row>
    <row r="28" spans="1:9" ht="23.1" customHeight="1" x14ac:dyDescent="0.2">
      <c r="A28" s="73"/>
      <c r="B28" s="74">
        <v>3</v>
      </c>
      <c r="C28" s="143"/>
      <c r="D28" s="49"/>
      <c r="E28" s="49"/>
      <c r="F28" s="49"/>
      <c r="G28" s="53"/>
      <c r="H28" s="72">
        <f t="shared" si="1"/>
        <v>0</v>
      </c>
    </row>
    <row r="29" spans="1:9" ht="23.1" customHeight="1" x14ac:dyDescent="0.2">
      <c r="A29" s="73"/>
      <c r="B29" s="74">
        <v>4</v>
      </c>
      <c r="C29" s="143"/>
      <c r="D29" s="49"/>
      <c r="E29" s="49"/>
      <c r="F29" s="49"/>
      <c r="G29" s="53"/>
      <c r="H29" s="72">
        <f t="shared" si="1"/>
        <v>0</v>
      </c>
    </row>
    <row r="30" spans="1:9" ht="23.1" customHeight="1" x14ac:dyDescent="0.2">
      <c r="A30" s="75"/>
      <c r="B30" s="74">
        <v>5</v>
      </c>
      <c r="C30" s="143"/>
      <c r="D30" s="49"/>
      <c r="E30" s="49"/>
      <c r="F30" s="49"/>
      <c r="G30" s="53"/>
      <c r="H30" s="72">
        <f t="shared" si="1"/>
        <v>0</v>
      </c>
    </row>
    <row r="31" spans="1:9" ht="23.1" customHeight="1" x14ac:dyDescent="0.2">
      <c r="A31" s="73"/>
      <c r="B31" s="74">
        <v>6</v>
      </c>
      <c r="C31" s="143"/>
      <c r="D31" s="49"/>
      <c r="E31" s="49"/>
      <c r="F31" s="49"/>
      <c r="G31" s="53"/>
      <c r="H31" s="72">
        <f t="shared" si="1"/>
        <v>0</v>
      </c>
    </row>
    <row r="32" spans="1:9" ht="23.1" customHeight="1" x14ac:dyDescent="0.2">
      <c r="A32" s="73"/>
      <c r="B32" s="74">
        <v>7</v>
      </c>
      <c r="C32" s="143"/>
      <c r="D32" s="49"/>
      <c r="E32" s="49"/>
      <c r="F32" s="49"/>
      <c r="G32" s="53"/>
      <c r="H32" s="72">
        <f t="shared" si="1"/>
        <v>0</v>
      </c>
    </row>
    <row r="33" spans="1:12" ht="23.1" customHeight="1" x14ac:dyDescent="0.2">
      <c r="A33" s="73"/>
      <c r="B33" s="74">
        <v>8</v>
      </c>
      <c r="C33" s="143"/>
      <c r="D33" s="49"/>
      <c r="E33" s="49"/>
      <c r="F33" s="49"/>
      <c r="G33" s="53"/>
      <c r="H33" s="72">
        <f t="shared" si="1"/>
        <v>0</v>
      </c>
    </row>
    <row r="34" spans="1:12" ht="23.1" customHeight="1" x14ac:dyDescent="0.2">
      <c r="A34" s="76"/>
      <c r="B34" s="74">
        <v>9</v>
      </c>
      <c r="C34" s="143"/>
      <c r="D34" s="49"/>
      <c r="E34" s="49"/>
      <c r="F34" s="49"/>
      <c r="G34" s="53"/>
      <c r="H34" s="72">
        <f t="shared" si="1"/>
        <v>0</v>
      </c>
    </row>
    <row r="35" spans="1:12" ht="23.1" customHeight="1" thickBot="1" x14ac:dyDescent="0.25">
      <c r="A35" s="77"/>
      <c r="B35" s="74">
        <v>10</v>
      </c>
      <c r="C35" s="144"/>
      <c r="D35" s="54"/>
      <c r="E35" s="54"/>
      <c r="F35" s="54"/>
      <c r="G35" s="55"/>
      <c r="H35" s="72">
        <f t="shared" si="1"/>
        <v>0</v>
      </c>
      <c r="J35" s="78"/>
      <c r="K35" s="79" t="s">
        <v>21</v>
      </c>
      <c r="L35" s="79" t="s">
        <v>76</v>
      </c>
    </row>
    <row r="36" spans="1:12" ht="23.1" customHeight="1" thickTop="1" x14ac:dyDescent="0.2">
      <c r="A36" s="77"/>
      <c r="B36" s="107" t="s">
        <v>44</v>
      </c>
      <c r="C36" s="108"/>
      <c r="D36" s="80">
        <f>COUNTIF(D$26:D$35,"Ａ")</f>
        <v>0</v>
      </c>
      <c r="E36" s="80">
        <f>COUNTIF(E$26:E$35,"Ａ")</f>
        <v>0</v>
      </c>
      <c r="F36" s="80">
        <f>COUNTIFS($D$26:$D$35,"Ａ",$F$26:$F$35,"○")+COUNTIFS($E$26:$E$35,"Ａ",$F$26:$F$35,"○")</f>
        <v>0</v>
      </c>
      <c r="G36" s="81"/>
      <c r="H36" s="82">
        <f>D36*K36+E36*L36+F36*$F$22</f>
        <v>0</v>
      </c>
      <c r="J36" s="83" t="s">
        <v>41</v>
      </c>
      <c r="K36" s="47">
        <v>20000</v>
      </c>
      <c r="L36" s="48">
        <f>K36+$L$39</f>
        <v>22000</v>
      </c>
    </row>
    <row r="37" spans="1:12" ht="23.1" customHeight="1" x14ac:dyDescent="0.2">
      <c r="A37" s="77"/>
      <c r="B37" s="109" t="s">
        <v>45</v>
      </c>
      <c r="C37" s="108"/>
      <c r="D37" s="80">
        <f>COUNTIF(D$26:D$35,"Ｂ")</f>
        <v>0</v>
      </c>
      <c r="E37" s="80">
        <f>COUNTIF(E$26:E$35,"Ｂ")</f>
        <v>0</v>
      </c>
      <c r="F37" s="80">
        <f>COUNTIFS($D$26:$D$35,"Ｂ",$F$26:$F$35,"○")+COUNTIFS($E$26:$E$35,"Ｂ",$F$26:$F$35,"○")</f>
        <v>0</v>
      </c>
      <c r="G37" s="84"/>
      <c r="H37" s="82">
        <f t="shared" ref="H37:H38" si="2">D37*K37+E37*L37+F37*$F$22</f>
        <v>0</v>
      </c>
      <c r="J37" s="83" t="s">
        <v>74</v>
      </c>
      <c r="K37" s="47">
        <v>15000</v>
      </c>
      <c r="L37" s="48">
        <f>K37+$L$39</f>
        <v>17000</v>
      </c>
    </row>
    <row r="38" spans="1:12" ht="23.1" customHeight="1" thickBot="1" x14ac:dyDescent="0.25">
      <c r="A38" s="85"/>
      <c r="B38" s="110" t="s">
        <v>46</v>
      </c>
      <c r="C38" s="111"/>
      <c r="D38" s="86">
        <f>COUNTIF(D$26:D$35,"Ｃ")</f>
        <v>0</v>
      </c>
      <c r="E38" s="86">
        <f>COUNTIF(E$26:E$35,"Ｃ")</f>
        <v>0</v>
      </c>
      <c r="F38" s="86">
        <f>COUNTIFS($D$26:$D$35,"Ｃ",$F$26:$F$35,"○")+COUNTIFS($E$26:$E$35,"Ｃ",$F$26:$F$35,"○")</f>
        <v>0</v>
      </c>
      <c r="G38" s="87"/>
      <c r="H38" s="88">
        <f t="shared" si="2"/>
        <v>0</v>
      </c>
      <c r="J38" s="83" t="s">
        <v>75</v>
      </c>
      <c r="K38" s="47">
        <v>7000</v>
      </c>
      <c r="L38" s="48">
        <f>K38+$L$39</f>
        <v>9000</v>
      </c>
    </row>
    <row r="39" spans="1:12" ht="26.4" customHeight="1" thickTop="1" x14ac:dyDescent="0.2">
      <c r="A39" s="36"/>
      <c r="B39" s="106" t="s">
        <v>28</v>
      </c>
      <c r="C39" s="106"/>
      <c r="D39" s="89">
        <f>SUM(D36:D38)</f>
        <v>0</v>
      </c>
      <c r="E39" s="89">
        <f>SUM(E36:E38)</f>
        <v>0</v>
      </c>
      <c r="F39" s="89">
        <f>SUM(F36:F38)</f>
        <v>0</v>
      </c>
      <c r="G39" s="89">
        <f>COUNTA(G26:G35)</f>
        <v>0</v>
      </c>
      <c r="H39" s="90">
        <f>SUM(H36:H37)</f>
        <v>0</v>
      </c>
      <c r="J39" s="91"/>
      <c r="K39" s="92"/>
      <c r="L39" s="48">
        <v>2000</v>
      </c>
    </row>
    <row r="40" spans="1:12" ht="30.75" customHeight="1" x14ac:dyDescent="0.2">
      <c r="A40" s="15"/>
      <c r="B40" s="95" t="s">
        <v>18</v>
      </c>
      <c r="C40" s="96"/>
      <c r="D40" s="96"/>
      <c r="E40" s="96"/>
      <c r="F40" s="96"/>
      <c r="G40" s="97"/>
      <c r="H40" s="93">
        <f>H39</f>
        <v>0</v>
      </c>
    </row>
    <row r="41" spans="1:12" ht="7.5" customHeight="1" x14ac:dyDescent="0.2">
      <c r="A41" s="4"/>
      <c r="B41" s="4"/>
      <c r="C41" s="94"/>
      <c r="D41" s="94"/>
      <c r="E41" s="94"/>
      <c r="F41" s="94"/>
      <c r="G41" s="94"/>
    </row>
    <row r="42" spans="1:12" ht="17.399999999999999" customHeight="1" x14ac:dyDescent="0.2">
      <c r="A42" s="105" t="s">
        <v>97</v>
      </c>
      <c r="B42" s="105"/>
      <c r="C42" s="105"/>
      <c r="D42" s="105"/>
      <c r="E42" s="105"/>
      <c r="F42" s="105"/>
      <c r="G42" s="105"/>
      <c r="H42" s="105"/>
    </row>
    <row r="43" spans="1:12" ht="15.9" customHeight="1" x14ac:dyDescent="0.2">
      <c r="A43" s="104"/>
      <c r="B43" s="104"/>
      <c r="C43" s="104"/>
      <c r="D43" s="104"/>
      <c r="E43" s="104"/>
      <c r="F43" s="104"/>
      <c r="G43" s="104"/>
      <c r="H43" s="104"/>
    </row>
    <row r="44" spans="1:12" x14ac:dyDescent="0.2">
      <c r="A44" s="104" t="s">
        <v>90</v>
      </c>
      <c r="B44" s="104"/>
      <c r="C44" s="104"/>
      <c r="D44" s="104"/>
      <c r="E44" s="104"/>
      <c r="F44" s="104"/>
      <c r="G44" s="104"/>
      <c r="H44" s="104"/>
    </row>
  </sheetData>
  <sheetProtection algorithmName="SHA-512" hashValue="nqRDQKrh1o24WqKYHiXJiYwcoNdjasOTtGaT8Tf6IpL1KEGwoc4K1/BFjWcNJb6C+IkuvPdhWd7uMjXxegZ5DQ==" saltValue="5BwNxGNm/di06iJ7a21c9Q==" spinCount="100000" sheet="1" objects="1" scenarios="1" selectLockedCells="1"/>
  <mergeCells count="21">
    <mergeCell ref="A43:H43"/>
    <mergeCell ref="A44:H44"/>
    <mergeCell ref="A42:H42"/>
    <mergeCell ref="B39:C39"/>
    <mergeCell ref="B17:H17"/>
    <mergeCell ref="B20:H20"/>
    <mergeCell ref="B36:C36"/>
    <mergeCell ref="B37:C37"/>
    <mergeCell ref="B38:C38"/>
    <mergeCell ref="H21:H22"/>
    <mergeCell ref="C21:C22"/>
    <mergeCell ref="B21:B22"/>
    <mergeCell ref="B23:B25"/>
    <mergeCell ref="D18:H18"/>
    <mergeCell ref="B19:H19"/>
    <mergeCell ref="B40:G40"/>
    <mergeCell ref="G15:H15"/>
    <mergeCell ref="D21:E21"/>
    <mergeCell ref="A2:H2"/>
    <mergeCell ref="A1:H1"/>
    <mergeCell ref="B16:H16"/>
  </mergeCells>
  <phoneticPr fontId="1"/>
  <conditionalFormatting sqref="C26">
    <cfRule type="expression" dxfId="8" priority="4">
      <formula>$C$26=""</formula>
    </cfRule>
  </conditionalFormatting>
  <conditionalFormatting sqref="C26:C35">
    <cfRule type="expression" dxfId="7" priority="10">
      <formula>AND($C26="",OR($D26&lt;&gt;"",$E26&lt;&gt;"",$F26&lt;&gt;"",$G26&lt;&gt;""))</formula>
    </cfRule>
  </conditionalFormatting>
  <conditionalFormatting sqref="D26:E35">
    <cfRule type="expression" dxfId="6" priority="11">
      <formula>AND($C26&lt;&gt;"",$D26="",$E26="")</formula>
    </cfRule>
  </conditionalFormatting>
  <conditionalFormatting sqref="D26:G35">
    <cfRule type="expression" dxfId="5" priority="5">
      <formula>$C26=""</formula>
    </cfRule>
  </conditionalFormatting>
  <conditionalFormatting sqref="F26:F35">
    <cfRule type="expression" dxfId="4" priority="2">
      <formula>OR($D26="Ｃ",$E26="Ｃ")</formula>
    </cfRule>
    <cfRule type="expression" dxfId="3" priority="13">
      <formula>AND($C26&lt;&gt;"",$F26="")</formula>
    </cfRule>
  </conditionalFormatting>
  <conditionalFormatting sqref="G26:G35">
    <cfRule type="expression" dxfId="2" priority="1">
      <formula>OR($D26="Ｂ",$E26="Ｂ")</formula>
    </cfRule>
    <cfRule type="expression" dxfId="1" priority="12">
      <formula>AND($C26&lt;&gt;"",$G26="")</formula>
    </cfRule>
  </conditionalFormatting>
  <conditionalFormatting sqref="H23:H35">
    <cfRule type="expression" dxfId="0" priority="3">
      <formula>AND($D23&lt;&gt;"",$E23&lt;&gt;"")</formula>
    </cfRule>
  </conditionalFormatting>
  <dataValidations count="3">
    <dataValidation type="list" allowBlank="1" showInputMessage="1" showErrorMessage="1" sqref="D23:E35" xr:uid="{5304FB99-8530-43A0-B948-61BEAFE87AD0}">
      <formula1>"Ａ,Ｂ,Ｃ"</formula1>
    </dataValidation>
    <dataValidation type="list" allowBlank="1" showInputMessage="1" showErrorMessage="1" sqref="F23:F35" xr:uid="{D90CDEFA-A44D-49B1-B514-F49E847E2D05}">
      <formula1>"○,ご自身で予約,宿泊なし"</formula1>
    </dataValidation>
    <dataValidation type="list" allowBlank="1" showInputMessage="1" showErrorMessage="1" sqref="G23:G35" xr:uid="{E787890E-DBA4-41DC-8DE6-54F98D94E5E4}">
      <formula1>"秋田キャッスルホテル,JR秋田駅(東口)"</formula1>
    </dataValidation>
  </dataValidations>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B5DD0-7583-4504-BEC1-3B27BB2144AE}">
  <sheetPr>
    <tabColor theme="9" tint="-0.249977111117893"/>
    <pageSetUpPr fitToPage="1"/>
  </sheetPr>
  <dimension ref="A1:I29"/>
  <sheetViews>
    <sheetView zoomScaleNormal="100" zoomScaleSheetLayoutView="80" workbookViewId="0">
      <selection activeCell="E12" sqref="E12"/>
    </sheetView>
  </sheetViews>
  <sheetFormatPr defaultRowHeight="13.2" x14ac:dyDescent="0.2"/>
  <cols>
    <col min="1" max="1" width="18.5546875" customWidth="1"/>
    <col min="2" max="2" width="4.44140625" customWidth="1"/>
    <col min="3" max="3" width="18" customWidth="1"/>
    <col min="4" max="4" width="10" customWidth="1"/>
    <col min="5" max="6" width="16.5546875" customWidth="1"/>
    <col min="7" max="7" width="14.21875" customWidth="1"/>
    <col min="8" max="8" width="2.88671875" customWidth="1"/>
    <col min="9" max="9" width="7.21875" bestFit="1" customWidth="1"/>
    <col min="11" max="11" width="11.44140625" bestFit="1" customWidth="1"/>
  </cols>
  <sheetData>
    <row r="1" spans="1:8" ht="27.75" customHeight="1" x14ac:dyDescent="0.2">
      <c r="A1" s="103" t="s">
        <v>29</v>
      </c>
      <c r="B1" s="103"/>
      <c r="C1" s="103"/>
      <c r="D1" s="103"/>
      <c r="E1" s="103"/>
      <c r="F1" s="103"/>
      <c r="G1" s="103"/>
    </row>
    <row r="2" spans="1:8" ht="27.75" customHeight="1" x14ac:dyDescent="0.2">
      <c r="A2" s="123" t="s">
        <v>30</v>
      </c>
      <c r="B2" s="123"/>
      <c r="C2" s="123"/>
      <c r="D2" s="123"/>
      <c r="E2" s="123"/>
      <c r="F2" s="123"/>
      <c r="G2" s="123"/>
    </row>
    <row r="3" spans="1:8" ht="14.25" customHeight="1" thickBot="1" x14ac:dyDescent="0.25">
      <c r="C3" s="1"/>
    </row>
    <row r="4" spans="1:8" ht="20.100000000000001" customHeight="1" thickBot="1" x14ac:dyDescent="0.25">
      <c r="B4" s="8" t="s">
        <v>8</v>
      </c>
      <c r="E4" s="20" t="s">
        <v>19</v>
      </c>
      <c r="F4" s="124">
        <v>45446</v>
      </c>
      <c r="G4" s="125"/>
    </row>
    <row r="5" spans="1:8" ht="30" customHeight="1" thickBot="1" x14ac:dyDescent="0.25">
      <c r="A5" s="9" t="s">
        <v>3</v>
      </c>
      <c r="B5" s="126" t="s">
        <v>34</v>
      </c>
      <c r="C5" s="127"/>
      <c r="D5" s="127"/>
      <c r="E5" s="127"/>
      <c r="F5" s="127"/>
      <c r="G5" s="128"/>
    </row>
    <row r="6" spans="1:8" ht="30" customHeight="1" thickBot="1" x14ac:dyDescent="0.25">
      <c r="A6" s="9" t="s">
        <v>20</v>
      </c>
      <c r="B6" s="126" t="s">
        <v>35</v>
      </c>
      <c r="C6" s="127"/>
      <c r="D6" s="127"/>
      <c r="E6" s="127"/>
      <c r="F6" s="127"/>
      <c r="G6" s="128"/>
    </row>
    <row r="7" spans="1:8" ht="30" customHeight="1" thickBot="1" x14ac:dyDescent="0.25">
      <c r="A7" s="10" t="s">
        <v>0</v>
      </c>
      <c r="B7" s="120" t="s">
        <v>36</v>
      </c>
      <c r="C7" s="121"/>
      <c r="D7" s="121"/>
      <c r="E7" s="121"/>
      <c r="F7" s="121"/>
      <c r="G7" s="122"/>
    </row>
    <row r="8" spans="1:8" ht="30" customHeight="1" thickBot="1" x14ac:dyDescent="0.25">
      <c r="A8" s="9" t="s">
        <v>2</v>
      </c>
      <c r="B8" s="126" t="s">
        <v>37</v>
      </c>
      <c r="C8" s="127"/>
      <c r="D8" s="127"/>
      <c r="E8" s="127"/>
      <c r="F8" s="127"/>
      <c r="G8" s="128"/>
    </row>
    <row r="9" spans="1:8" ht="30" customHeight="1" thickBot="1" x14ac:dyDescent="0.25">
      <c r="A9" s="10" t="s">
        <v>1</v>
      </c>
      <c r="B9" s="126" t="s">
        <v>38</v>
      </c>
      <c r="C9" s="127"/>
      <c r="D9" s="127"/>
      <c r="E9" s="127"/>
      <c r="F9" s="127"/>
      <c r="G9" s="128"/>
    </row>
    <row r="10" spans="1:8" ht="23.1" customHeight="1" x14ac:dyDescent="0.2">
      <c r="A10" s="11" t="s">
        <v>9</v>
      </c>
      <c r="B10" s="32"/>
      <c r="C10" s="22" t="s">
        <v>4</v>
      </c>
      <c r="D10" s="23"/>
      <c r="E10" s="30" t="s">
        <v>21</v>
      </c>
      <c r="F10" s="31" t="s">
        <v>14</v>
      </c>
      <c r="G10" s="22" t="s">
        <v>17</v>
      </c>
      <c r="H10" s="3"/>
    </row>
    <row r="11" spans="1:8" ht="23.1" customHeight="1" thickBot="1" x14ac:dyDescent="0.25">
      <c r="A11" s="11" t="s">
        <v>11</v>
      </c>
      <c r="B11" s="33" t="s">
        <v>12</v>
      </c>
      <c r="C11" s="24" t="s">
        <v>13</v>
      </c>
      <c r="D11" s="39" t="s">
        <v>31</v>
      </c>
      <c r="E11" s="37" t="s">
        <v>24</v>
      </c>
      <c r="F11" s="37"/>
      <c r="G11" s="25">
        <f>COUNTIF($E11:$F11,"A")+COUNTIF($E11:$F11,"B")+COUNTIF($E11:$F11,"C")+COUNTIF($E11:$F11,"D")+COUNTIF($E11:$F11,"E")+COUNTIF($E11:$F11,"F")+COUNTIF($E11:$F11,"G")+COUNTIF($E11:$F11,"H")+COUNTIF($E11:$F11,"I")+COUNTIF($E11:$F11,"J")</f>
        <v>1</v>
      </c>
    </row>
    <row r="12" spans="1:8" ht="23.1" customHeight="1" thickBot="1" x14ac:dyDescent="0.25">
      <c r="A12" s="12" t="s">
        <v>15</v>
      </c>
      <c r="B12" s="34">
        <v>1</v>
      </c>
      <c r="C12" s="21" t="s">
        <v>34</v>
      </c>
      <c r="D12" s="40" t="s">
        <v>31</v>
      </c>
      <c r="E12" s="29" t="s">
        <v>24</v>
      </c>
      <c r="F12" s="29"/>
      <c r="G12" s="26">
        <f t="shared" ref="G12:G21" si="0">COUNTIF($E12:$F12,"A")+COUNTIF($E12:$F12,"B")+COUNTIF($E12:$F12,"C")+COUNTIF($E12:$F12,"D")+COUNTIF($E12:$F12,"E")+COUNTIF($E12:$F12,"F")+COUNTIF($E12:$F12,"G")+COUNTIF($E12:$F12,"H")+COUNTIF($E12:$F12,"I")+COUNTIF($E12:$F12,"J")</f>
        <v>1</v>
      </c>
    </row>
    <row r="13" spans="1:8" ht="23.1" customHeight="1" thickBot="1" x14ac:dyDescent="0.25">
      <c r="A13" s="12" t="s">
        <v>32</v>
      </c>
      <c r="B13" s="35">
        <v>2</v>
      </c>
      <c r="C13" s="6"/>
      <c r="D13" s="40" t="s">
        <v>31</v>
      </c>
      <c r="E13" s="7"/>
      <c r="F13" s="7"/>
      <c r="G13" s="16">
        <f t="shared" si="0"/>
        <v>0</v>
      </c>
    </row>
    <row r="14" spans="1:8" ht="23.1" customHeight="1" thickBot="1" x14ac:dyDescent="0.25">
      <c r="A14" s="11" t="s">
        <v>10</v>
      </c>
      <c r="B14" s="35">
        <v>3</v>
      </c>
      <c r="C14" s="6"/>
      <c r="D14" s="40" t="s">
        <v>31</v>
      </c>
      <c r="E14" s="7"/>
      <c r="F14" s="7"/>
      <c r="G14" s="16">
        <f t="shared" si="0"/>
        <v>0</v>
      </c>
    </row>
    <row r="15" spans="1:8" ht="23.1" customHeight="1" thickBot="1" x14ac:dyDescent="0.25">
      <c r="A15" s="13"/>
      <c r="B15" s="35">
        <v>4</v>
      </c>
      <c r="C15" s="6"/>
      <c r="D15" s="40" t="s">
        <v>31</v>
      </c>
      <c r="E15" s="7"/>
      <c r="F15" s="7"/>
      <c r="G15" s="16">
        <f t="shared" si="0"/>
        <v>0</v>
      </c>
    </row>
    <row r="16" spans="1:8" ht="23.1" customHeight="1" thickBot="1" x14ac:dyDescent="0.25">
      <c r="A16" s="19" t="s">
        <v>16</v>
      </c>
      <c r="B16" s="35">
        <v>5</v>
      </c>
      <c r="C16" s="6"/>
      <c r="D16" s="40" t="s">
        <v>31</v>
      </c>
      <c r="E16" s="7"/>
      <c r="F16" s="7"/>
      <c r="G16" s="16">
        <f t="shared" si="0"/>
        <v>0</v>
      </c>
    </row>
    <row r="17" spans="1:9" ht="23.1" customHeight="1" thickBot="1" x14ac:dyDescent="0.25">
      <c r="A17" s="38" t="s">
        <v>22</v>
      </c>
      <c r="B17" s="35">
        <v>6</v>
      </c>
      <c r="C17" s="6"/>
      <c r="D17" s="40" t="s">
        <v>31</v>
      </c>
      <c r="E17" s="7"/>
      <c r="F17" s="7"/>
      <c r="G17" s="16">
        <f t="shared" si="0"/>
        <v>0</v>
      </c>
    </row>
    <row r="18" spans="1:9" ht="23.1" customHeight="1" thickBot="1" x14ac:dyDescent="0.25">
      <c r="A18" s="38" t="s">
        <v>33</v>
      </c>
      <c r="B18" s="35">
        <v>7</v>
      </c>
      <c r="C18" s="6"/>
      <c r="D18" s="40" t="s">
        <v>31</v>
      </c>
      <c r="E18" s="7"/>
      <c r="F18" s="7"/>
      <c r="G18" s="16">
        <f t="shared" si="0"/>
        <v>0</v>
      </c>
    </row>
    <row r="19" spans="1:9" ht="23.1" customHeight="1" thickBot="1" x14ac:dyDescent="0.25">
      <c r="A19" s="38" t="s">
        <v>23</v>
      </c>
      <c r="B19" s="35">
        <v>8</v>
      </c>
      <c r="C19" s="6"/>
      <c r="D19" s="40" t="s">
        <v>31</v>
      </c>
      <c r="E19" s="7"/>
      <c r="F19" s="7"/>
      <c r="G19" s="16">
        <f t="shared" si="0"/>
        <v>0</v>
      </c>
    </row>
    <row r="20" spans="1:9" ht="23.1" customHeight="1" thickBot="1" x14ac:dyDescent="0.25">
      <c r="A20" s="38" t="s">
        <v>25</v>
      </c>
      <c r="B20" s="35">
        <v>9</v>
      </c>
      <c r="C20" s="6"/>
      <c r="D20" s="40" t="s">
        <v>31</v>
      </c>
      <c r="E20" s="7"/>
      <c r="F20" s="7"/>
      <c r="G20" s="16">
        <f t="shared" si="0"/>
        <v>0</v>
      </c>
    </row>
    <row r="21" spans="1:9" ht="23.1" customHeight="1" thickBot="1" x14ac:dyDescent="0.25">
      <c r="A21" s="14"/>
      <c r="B21" s="35">
        <v>10</v>
      </c>
      <c r="C21" s="6"/>
      <c r="D21" s="40" t="s">
        <v>31</v>
      </c>
      <c r="E21" s="7"/>
      <c r="F21" s="7"/>
      <c r="G21" s="27">
        <f t="shared" si="0"/>
        <v>0</v>
      </c>
    </row>
    <row r="22" spans="1:9" ht="23.1" customHeight="1" x14ac:dyDescent="0.2">
      <c r="A22" s="14"/>
      <c r="B22" s="129" t="s">
        <v>26</v>
      </c>
      <c r="C22" s="130"/>
      <c r="D22" s="131"/>
      <c r="E22" s="17">
        <f>COUNTIF(E$12:E$21,"A")</f>
        <v>1</v>
      </c>
      <c r="F22" s="17">
        <f>COUNTIF(F$12:F$21,"A")</f>
        <v>0</v>
      </c>
      <c r="G22" s="28">
        <f>E22*26000+F22*28000</f>
        <v>26000</v>
      </c>
    </row>
    <row r="23" spans="1:9" ht="23.1" customHeight="1" x14ac:dyDescent="0.2">
      <c r="A23" s="14"/>
      <c r="B23" s="132" t="s">
        <v>27</v>
      </c>
      <c r="C23" s="130"/>
      <c r="D23" s="133"/>
      <c r="E23" s="17">
        <f>COUNTIF(E$12:E$21,"B")</f>
        <v>0</v>
      </c>
      <c r="F23" s="17">
        <f>COUNTIF(F$12:F$21,"B")</f>
        <v>0</v>
      </c>
      <c r="G23" s="28">
        <f>E23*4000+F23*5000</f>
        <v>0</v>
      </c>
    </row>
    <row r="24" spans="1:9" ht="26.4" customHeight="1" x14ac:dyDescent="0.2">
      <c r="A24" s="36"/>
      <c r="B24" s="131" t="s">
        <v>28</v>
      </c>
      <c r="C24" s="134"/>
      <c r="D24" s="134"/>
      <c r="E24" s="18">
        <f>SUM(E22:E23)</f>
        <v>1</v>
      </c>
      <c r="F24" s="18">
        <f>SUM(F22:F23)</f>
        <v>0</v>
      </c>
      <c r="G24" s="28">
        <f>SUM(G22:G23)</f>
        <v>26000</v>
      </c>
      <c r="I24" s="2"/>
    </row>
    <row r="25" spans="1:9" ht="30.75" customHeight="1" x14ac:dyDescent="0.2">
      <c r="A25" s="15"/>
      <c r="B25" s="135" t="s">
        <v>18</v>
      </c>
      <c r="C25" s="136"/>
      <c r="D25" s="136"/>
      <c r="E25" s="136"/>
      <c r="F25" s="136"/>
      <c r="G25" s="28">
        <f>G24</f>
        <v>26000</v>
      </c>
    </row>
    <row r="26" spans="1:9" ht="7.5" customHeight="1" x14ac:dyDescent="0.2">
      <c r="A26" s="4"/>
      <c r="B26" s="3"/>
      <c r="C26" s="5"/>
      <c r="D26" s="5"/>
      <c r="E26" s="5"/>
      <c r="F26" s="5"/>
    </row>
    <row r="27" spans="1:9" ht="17.399999999999999" customHeight="1" x14ac:dyDescent="0.2">
      <c r="A27" s="104" t="s">
        <v>5</v>
      </c>
      <c r="B27" s="104"/>
      <c r="C27" s="104"/>
      <c r="D27" s="104"/>
      <c r="E27" s="104"/>
      <c r="F27" s="104"/>
      <c r="G27" s="104"/>
    </row>
    <row r="28" spans="1:9" ht="15.9" customHeight="1" x14ac:dyDescent="0.2">
      <c r="A28" s="104" t="s">
        <v>6</v>
      </c>
      <c r="B28" s="104"/>
      <c r="C28" s="104"/>
      <c r="D28" s="104"/>
      <c r="E28" s="104"/>
      <c r="F28" s="104"/>
      <c r="G28" s="104"/>
    </row>
    <row r="29" spans="1:9" ht="15" x14ac:dyDescent="0.2">
      <c r="A29" s="104" t="s">
        <v>7</v>
      </c>
      <c r="B29" s="104"/>
      <c r="C29" s="104"/>
      <c r="D29" s="104"/>
      <c r="E29" s="104"/>
      <c r="F29" s="104"/>
      <c r="G29" s="104"/>
    </row>
  </sheetData>
  <sheetProtection sheet="1" objects="1" scenarios="1" selectLockedCells="1"/>
  <mergeCells count="15">
    <mergeCell ref="A27:G27"/>
    <mergeCell ref="A28:G28"/>
    <mergeCell ref="A29:G29"/>
    <mergeCell ref="B8:G8"/>
    <mergeCell ref="B9:G9"/>
    <mergeCell ref="B22:D22"/>
    <mergeCell ref="B23:D23"/>
    <mergeCell ref="B24:D24"/>
    <mergeCell ref="B25:F25"/>
    <mergeCell ref="B7:G7"/>
    <mergeCell ref="A1:G1"/>
    <mergeCell ref="A2:G2"/>
    <mergeCell ref="F4:G4"/>
    <mergeCell ref="B5:G5"/>
    <mergeCell ref="B6:G6"/>
  </mergeCells>
  <phoneticPr fontId="1"/>
  <dataValidations count="2">
    <dataValidation type="list" allowBlank="1" showInputMessage="1" showErrorMessage="1" errorTitle="〇か×を選んでください" error="〇か×を選んでください" sqref="E12:F21" xr:uid="{058A4EB4-E6EA-45B6-BC04-A32FA0767699}">
      <formula1>"A,B,"</formula1>
    </dataValidation>
    <dataValidation type="list" allowBlank="1" showInputMessage="1" showErrorMessage="1" errorTitle="〇か×を選んでください" error="〇か×を選んでください" sqref="E11:F11" xr:uid="{BB7DD164-53A2-493C-86D0-F7463D657B8E}">
      <formula1>"A,B,C,D,E,F,G,H,I,J"</formula1>
    </dataValidation>
  </dataValidations>
  <pageMargins left="0.51181102362204722" right="0.39370078740157483" top="0.55118110236220474" bottom="0.55118110236220474" header="0.11811023622047245" footer="0.11811023622047245"/>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42A88-EE67-4205-9879-B9E0947BEDE0}">
  <sheetPr>
    <tabColor theme="9" tint="-0.249977111117893"/>
    <pageSetUpPr fitToPage="1"/>
  </sheetPr>
  <dimension ref="A1:I37"/>
  <sheetViews>
    <sheetView topLeftCell="A4" zoomScaleNormal="100" workbookViewId="0">
      <selection activeCell="E12" sqref="E12"/>
    </sheetView>
  </sheetViews>
  <sheetFormatPr defaultRowHeight="13.2" x14ac:dyDescent="0.2"/>
  <cols>
    <col min="1" max="1" width="18.5546875" customWidth="1"/>
    <col min="2" max="2" width="4.44140625" customWidth="1"/>
    <col min="3" max="3" width="18" customWidth="1"/>
    <col min="4" max="4" width="10" customWidth="1"/>
    <col min="5" max="6" width="16.5546875" customWidth="1"/>
    <col min="7" max="7" width="14.21875" customWidth="1"/>
    <col min="8" max="8" width="2.88671875" customWidth="1"/>
    <col min="9" max="9" width="7.21875" bestFit="1" customWidth="1"/>
    <col min="11" max="11" width="11.44140625" bestFit="1" customWidth="1"/>
  </cols>
  <sheetData>
    <row r="1" spans="1:8" ht="27.75" customHeight="1" x14ac:dyDescent="0.2">
      <c r="A1" s="103" t="s">
        <v>48</v>
      </c>
      <c r="B1" s="103"/>
      <c r="C1" s="103"/>
      <c r="D1" s="103"/>
      <c r="E1" s="103"/>
      <c r="F1" s="103"/>
      <c r="G1" s="103"/>
    </row>
    <row r="2" spans="1:8" ht="27.75" customHeight="1" x14ac:dyDescent="0.2">
      <c r="A2" s="123" t="s">
        <v>49</v>
      </c>
      <c r="B2" s="123"/>
      <c r="C2" s="123"/>
      <c r="D2" s="123"/>
      <c r="E2" s="123"/>
      <c r="F2" s="123"/>
      <c r="G2" s="123"/>
    </row>
    <row r="3" spans="1:8" ht="14.25" customHeight="1" thickBot="1" x14ac:dyDescent="0.25">
      <c r="C3" s="1"/>
    </row>
    <row r="4" spans="1:8" ht="20.100000000000001" customHeight="1" thickBot="1" x14ac:dyDescent="0.25">
      <c r="B4" s="8" t="s">
        <v>8</v>
      </c>
      <c r="E4" s="20" t="s">
        <v>19</v>
      </c>
      <c r="F4" s="124"/>
      <c r="G4" s="125"/>
    </row>
    <row r="5" spans="1:8" ht="30" customHeight="1" thickBot="1" x14ac:dyDescent="0.25">
      <c r="A5" s="9" t="s">
        <v>3</v>
      </c>
      <c r="B5" s="126"/>
      <c r="C5" s="127"/>
      <c r="D5" s="127"/>
      <c r="E5" s="127"/>
      <c r="F5" s="127"/>
      <c r="G5" s="128"/>
    </row>
    <row r="6" spans="1:8" ht="30" customHeight="1" thickBot="1" x14ac:dyDescent="0.25">
      <c r="A6" s="9" t="s">
        <v>20</v>
      </c>
      <c r="B6" s="126"/>
      <c r="C6" s="127"/>
      <c r="D6" s="127"/>
      <c r="E6" s="127"/>
      <c r="F6" s="127"/>
      <c r="G6" s="128"/>
    </row>
    <row r="7" spans="1:8" ht="30" customHeight="1" thickBot="1" x14ac:dyDescent="0.25">
      <c r="A7" s="10" t="s">
        <v>0</v>
      </c>
      <c r="B7" s="120" t="s">
        <v>50</v>
      </c>
      <c r="C7" s="121"/>
      <c r="D7" s="121"/>
      <c r="E7" s="121"/>
      <c r="F7" s="121"/>
      <c r="G7" s="122"/>
    </row>
    <row r="8" spans="1:8" ht="30" customHeight="1" thickBot="1" x14ac:dyDescent="0.25">
      <c r="A8" s="9" t="s">
        <v>2</v>
      </c>
      <c r="B8" s="126" t="s">
        <v>51</v>
      </c>
      <c r="C8" s="127"/>
      <c r="D8" s="127"/>
      <c r="E8" s="127"/>
      <c r="F8" s="127"/>
      <c r="G8" s="128"/>
    </row>
    <row r="9" spans="1:8" ht="30" customHeight="1" thickBot="1" x14ac:dyDescent="0.25">
      <c r="A9" s="10" t="s">
        <v>1</v>
      </c>
      <c r="B9" s="126"/>
      <c r="C9" s="127"/>
      <c r="D9" s="127"/>
      <c r="E9" s="127"/>
      <c r="F9" s="127"/>
      <c r="G9" s="128"/>
    </row>
    <row r="10" spans="1:8" ht="23.1" customHeight="1" x14ac:dyDescent="0.2">
      <c r="A10" s="11" t="s">
        <v>9</v>
      </c>
      <c r="B10" s="32"/>
      <c r="C10" s="22" t="s">
        <v>4</v>
      </c>
      <c r="D10" s="23"/>
      <c r="E10" s="30" t="s">
        <v>21</v>
      </c>
      <c r="F10" s="31" t="s">
        <v>14</v>
      </c>
      <c r="G10" s="22" t="s">
        <v>17</v>
      </c>
      <c r="H10" s="3"/>
    </row>
    <row r="11" spans="1:8" ht="23.1" customHeight="1" thickBot="1" x14ac:dyDescent="0.25">
      <c r="A11" s="11" t="s">
        <v>11</v>
      </c>
      <c r="B11" s="33" t="s">
        <v>12</v>
      </c>
      <c r="C11" s="24" t="s">
        <v>13</v>
      </c>
      <c r="D11" s="39" t="s">
        <v>52</v>
      </c>
      <c r="E11" s="37" t="s">
        <v>24</v>
      </c>
      <c r="F11" s="37"/>
      <c r="G11" s="25">
        <f>COUNTIF($E11:$F11,"A")+COUNTIF($E11:$F11,"B")+COUNTIF($E11:$F11,"C")+COUNTIF($E11:$F11,"D")+COUNTIF($E11:$F11,"E")+COUNTIF($E11:$F11,"F")+COUNTIF($E11:$F11,"G")+COUNTIF($E11:$F11,"H")+COUNTIF($E11:$F11,"I")+COUNTIF($E11:$F11,"J")</f>
        <v>1</v>
      </c>
    </row>
    <row r="12" spans="1:8" ht="23.1" customHeight="1" thickBot="1" x14ac:dyDescent="0.25">
      <c r="A12" s="12" t="s">
        <v>15</v>
      </c>
      <c r="B12" s="34">
        <v>1</v>
      </c>
      <c r="C12" s="21"/>
      <c r="D12" s="40" t="s">
        <v>52</v>
      </c>
      <c r="E12" s="29"/>
      <c r="F12" s="29"/>
      <c r="G12" s="26">
        <f t="shared" ref="G12:G21" si="0">COUNTIF($E12:$F12,"A")+COUNTIF($E12:$F12,"B")+COUNTIF($E12:$F12,"C")+COUNTIF($E12:$F12,"D")+COUNTIF($E12:$F12,"E")+COUNTIF($E12:$F12,"F")+COUNTIF($E12:$F12,"G")+COUNTIF($E12:$F12,"H")+COUNTIF($E12:$F12,"I")+COUNTIF($E12:$F12,"J")</f>
        <v>0</v>
      </c>
    </row>
    <row r="13" spans="1:8" ht="23.1" customHeight="1" thickBot="1" x14ac:dyDescent="0.25">
      <c r="A13" s="12" t="s">
        <v>53</v>
      </c>
      <c r="B13" s="35">
        <v>2</v>
      </c>
      <c r="C13" s="6"/>
      <c r="D13" s="41" t="s">
        <v>52</v>
      </c>
      <c r="E13" s="7"/>
      <c r="F13" s="7"/>
      <c r="G13" s="16">
        <f t="shared" si="0"/>
        <v>0</v>
      </c>
    </row>
    <row r="14" spans="1:8" ht="23.1" customHeight="1" thickBot="1" x14ac:dyDescent="0.25">
      <c r="A14" s="11" t="s">
        <v>10</v>
      </c>
      <c r="B14" s="35">
        <v>3</v>
      </c>
      <c r="C14" s="6"/>
      <c r="D14" s="41" t="s">
        <v>52</v>
      </c>
      <c r="E14" s="7"/>
      <c r="F14" s="7"/>
      <c r="G14" s="16">
        <f t="shared" si="0"/>
        <v>0</v>
      </c>
    </row>
    <row r="15" spans="1:8" ht="23.1" customHeight="1" thickBot="1" x14ac:dyDescent="0.25">
      <c r="A15" s="13"/>
      <c r="B15" s="35">
        <v>4</v>
      </c>
      <c r="C15" s="6"/>
      <c r="D15" s="41" t="s">
        <v>52</v>
      </c>
      <c r="E15" s="7"/>
      <c r="F15" s="7"/>
      <c r="G15" s="16">
        <f t="shared" si="0"/>
        <v>0</v>
      </c>
    </row>
    <row r="16" spans="1:8" ht="23.1" customHeight="1" thickBot="1" x14ac:dyDescent="0.25">
      <c r="A16" s="19" t="s">
        <v>16</v>
      </c>
      <c r="B16" s="35">
        <v>5</v>
      </c>
      <c r="C16" s="6"/>
      <c r="D16" s="41" t="s">
        <v>52</v>
      </c>
      <c r="E16" s="7"/>
      <c r="F16" s="7"/>
      <c r="G16" s="16">
        <f t="shared" si="0"/>
        <v>0</v>
      </c>
    </row>
    <row r="17" spans="1:9" ht="23.1" customHeight="1" thickBot="1" x14ac:dyDescent="0.25">
      <c r="A17" s="38" t="s">
        <v>22</v>
      </c>
      <c r="B17" s="35">
        <v>6</v>
      </c>
      <c r="C17" s="6"/>
      <c r="D17" s="41" t="s">
        <v>52</v>
      </c>
      <c r="E17" s="7"/>
      <c r="F17" s="7"/>
      <c r="G17" s="16">
        <f t="shared" si="0"/>
        <v>0</v>
      </c>
    </row>
    <row r="18" spans="1:9" ht="23.1" customHeight="1" thickBot="1" x14ac:dyDescent="0.25">
      <c r="A18" s="38" t="s">
        <v>54</v>
      </c>
      <c r="B18" s="35">
        <v>7</v>
      </c>
      <c r="C18" s="6"/>
      <c r="D18" s="41" t="s">
        <v>52</v>
      </c>
      <c r="E18" s="7"/>
      <c r="F18" s="7"/>
      <c r="G18" s="16">
        <f t="shared" si="0"/>
        <v>0</v>
      </c>
    </row>
    <row r="19" spans="1:9" ht="23.1" customHeight="1" thickBot="1" x14ac:dyDescent="0.25">
      <c r="A19" s="38" t="s">
        <v>23</v>
      </c>
      <c r="B19" s="35">
        <v>8</v>
      </c>
      <c r="C19" s="6"/>
      <c r="D19" s="41" t="s">
        <v>52</v>
      </c>
      <c r="E19" s="7"/>
      <c r="F19" s="7"/>
      <c r="G19" s="16">
        <f t="shared" si="0"/>
        <v>0</v>
      </c>
    </row>
    <row r="20" spans="1:9" ht="23.1" customHeight="1" thickBot="1" x14ac:dyDescent="0.25">
      <c r="A20" s="38" t="s">
        <v>25</v>
      </c>
      <c r="B20" s="35">
        <v>9</v>
      </c>
      <c r="C20" s="6"/>
      <c r="D20" s="41" t="s">
        <v>52</v>
      </c>
      <c r="E20" s="7"/>
      <c r="F20" s="7"/>
      <c r="G20" s="16">
        <f t="shared" si="0"/>
        <v>0</v>
      </c>
    </row>
    <row r="21" spans="1:9" ht="23.1" customHeight="1" thickBot="1" x14ac:dyDescent="0.25">
      <c r="A21" s="14"/>
      <c r="B21" s="35">
        <v>10</v>
      </c>
      <c r="C21" s="6"/>
      <c r="D21" s="42" t="s">
        <v>52</v>
      </c>
      <c r="E21" s="7"/>
      <c r="F21" s="7"/>
      <c r="G21" s="27">
        <f t="shared" si="0"/>
        <v>0</v>
      </c>
    </row>
    <row r="22" spans="1:9" ht="23.1" customHeight="1" x14ac:dyDescent="0.2">
      <c r="A22" s="14"/>
      <c r="B22" s="129" t="s">
        <v>26</v>
      </c>
      <c r="C22" s="130"/>
      <c r="D22" s="131"/>
      <c r="E22" s="17">
        <f>COUNTIF(E$12:E$21,"A")</f>
        <v>0</v>
      </c>
      <c r="F22" s="17">
        <f>COUNTIF(F$12:F$21,"A")</f>
        <v>0</v>
      </c>
      <c r="G22" s="28">
        <f>E22*26750+F22*29250</f>
        <v>0</v>
      </c>
    </row>
    <row r="23" spans="1:9" ht="23.1" customHeight="1" x14ac:dyDescent="0.2">
      <c r="A23" s="14"/>
      <c r="B23" s="132" t="s">
        <v>27</v>
      </c>
      <c r="C23" s="130"/>
      <c r="D23" s="133"/>
      <c r="E23" s="17">
        <f>COUNTIF(E$12:E$21,"B")</f>
        <v>0</v>
      </c>
      <c r="F23" s="17">
        <f>COUNTIF(F$12:F$21,"B")</f>
        <v>0</v>
      </c>
      <c r="G23" s="28">
        <f>E23*24750+F23*27250</f>
        <v>0</v>
      </c>
    </row>
    <row r="24" spans="1:9" ht="23.1" customHeight="1" x14ac:dyDescent="0.2">
      <c r="A24" s="14"/>
      <c r="B24" s="132" t="s">
        <v>43</v>
      </c>
      <c r="C24" s="130"/>
      <c r="D24" s="133"/>
      <c r="E24" s="17">
        <f>COUNTIF(E$12:E$21,"C")</f>
        <v>0</v>
      </c>
      <c r="F24" s="17">
        <f>COUNTIF(F$12:F$21,"C")</f>
        <v>0</v>
      </c>
      <c r="G24" s="28">
        <f>E24*17800+F24*20300</f>
        <v>0</v>
      </c>
    </row>
    <row r="25" spans="1:9" ht="23.1" customHeight="1" x14ac:dyDescent="0.2">
      <c r="A25" s="14"/>
      <c r="B25" s="132" t="s">
        <v>55</v>
      </c>
      <c r="C25" s="130"/>
      <c r="D25" s="133"/>
      <c r="E25" s="17">
        <f>COUNTIF(E$12:E$21,"D")</f>
        <v>0</v>
      </c>
      <c r="F25" s="17">
        <f>COUNTIF(F$12:F$21,"D")</f>
        <v>0</v>
      </c>
      <c r="G25" s="28">
        <f>E25*15800+F25*18300</f>
        <v>0</v>
      </c>
    </row>
    <row r="26" spans="1:9" ht="23.1" customHeight="1" x14ac:dyDescent="0.2">
      <c r="A26" s="14"/>
      <c r="B26" s="132" t="s">
        <v>56</v>
      </c>
      <c r="C26" s="130"/>
      <c r="D26" s="133"/>
      <c r="E26" s="17">
        <f>COUNTIF(E$12:E$21,"E")</f>
        <v>0</v>
      </c>
      <c r="F26" s="17">
        <f>COUNTIF(F$12:F$21,"E")</f>
        <v>0</v>
      </c>
      <c r="G26" s="28">
        <f>E26*17800+F26*20300</f>
        <v>0</v>
      </c>
    </row>
    <row r="27" spans="1:9" ht="23.1" customHeight="1" x14ac:dyDescent="0.2">
      <c r="A27" s="14"/>
      <c r="B27" s="132" t="s">
        <v>57</v>
      </c>
      <c r="C27" s="130"/>
      <c r="D27" s="133"/>
      <c r="E27" s="17">
        <f>COUNTIF(E$12:E$21,"F")</f>
        <v>0</v>
      </c>
      <c r="F27" s="17">
        <f>COUNTIF(F$12:F$21,"F")</f>
        <v>0</v>
      </c>
      <c r="G27" s="28">
        <f>E27*3000+F27*4000</f>
        <v>0</v>
      </c>
    </row>
    <row r="28" spans="1:9" ht="23.1" customHeight="1" x14ac:dyDescent="0.2">
      <c r="A28" s="14"/>
      <c r="B28" s="132" t="s">
        <v>58</v>
      </c>
      <c r="C28" s="130"/>
      <c r="D28" s="133"/>
      <c r="E28" s="17">
        <f>COUNTIF(E$12:E$21,"G")</f>
        <v>0</v>
      </c>
      <c r="F28" s="17">
        <f>COUNTIF(F$12:F$21,"G")</f>
        <v>0</v>
      </c>
      <c r="G28" s="28">
        <f>E28*23750+F28*25250</f>
        <v>0</v>
      </c>
    </row>
    <row r="29" spans="1:9" ht="23.1" customHeight="1" x14ac:dyDescent="0.2">
      <c r="A29" s="14"/>
      <c r="B29" s="132" t="s">
        <v>59</v>
      </c>
      <c r="C29" s="130"/>
      <c r="D29" s="133"/>
      <c r="E29" s="17">
        <f>COUNTIF(E$12:E$21,"H")</f>
        <v>0</v>
      </c>
      <c r="F29" s="17">
        <f>COUNTIF(F$12:F$21,"H")</f>
        <v>0</v>
      </c>
      <c r="G29" s="28">
        <f>E29*21750+F29*23250</f>
        <v>0</v>
      </c>
    </row>
    <row r="30" spans="1:9" ht="23.1" customHeight="1" x14ac:dyDescent="0.2">
      <c r="A30" s="14"/>
      <c r="B30" s="132" t="s">
        <v>60</v>
      </c>
      <c r="C30" s="130"/>
      <c r="D30" s="133"/>
      <c r="E30" s="17">
        <f>COUNTIF(E$12:E$21,"I")</f>
        <v>0</v>
      </c>
      <c r="F30" s="17">
        <f>COUNTIF(F$12:F$21,"I")</f>
        <v>0</v>
      </c>
      <c r="G30" s="28">
        <f>E30*6000+F30*7000</f>
        <v>0</v>
      </c>
    </row>
    <row r="31" spans="1:9" ht="23.1" customHeight="1" x14ac:dyDescent="0.2">
      <c r="A31" s="13"/>
      <c r="B31" s="132" t="s">
        <v>61</v>
      </c>
      <c r="C31" s="130"/>
      <c r="D31" s="133"/>
      <c r="E31" s="18">
        <f>COUNTIF(E$12:E$21,"J")</f>
        <v>0</v>
      </c>
      <c r="F31" s="18">
        <f>COUNTIF(F$12:F$21,"J")</f>
        <v>0</v>
      </c>
      <c r="G31" s="28">
        <f>E31*4000+F31*5000</f>
        <v>0</v>
      </c>
      <c r="I31" s="2"/>
    </row>
    <row r="32" spans="1:9" ht="26.4" customHeight="1" x14ac:dyDescent="0.2">
      <c r="A32" s="36"/>
      <c r="B32" s="131" t="s">
        <v>28</v>
      </c>
      <c r="C32" s="134"/>
      <c r="D32" s="134"/>
      <c r="E32" s="18">
        <f>SUM(E22:E31)</f>
        <v>0</v>
      </c>
      <c r="F32" s="18">
        <f>SUM(F22:F31)</f>
        <v>0</v>
      </c>
      <c r="G32" s="28">
        <f>SUM(G22:G31)</f>
        <v>0</v>
      </c>
      <c r="I32" s="2"/>
    </row>
    <row r="33" spans="1:7" ht="30.75" customHeight="1" x14ac:dyDescent="0.2">
      <c r="A33" s="15"/>
      <c r="B33" s="135" t="s">
        <v>18</v>
      </c>
      <c r="C33" s="136"/>
      <c r="D33" s="136"/>
      <c r="E33" s="136"/>
      <c r="F33" s="136"/>
      <c r="G33" s="28">
        <f>G32</f>
        <v>0</v>
      </c>
    </row>
    <row r="34" spans="1:7" ht="7.5" customHeight="1" x14ac:dyDescent="0.2">
      <c r="A34" s="4"/>
      <c r="B34" s="3"/>
      <c r="C34" s="5"/>
      <c r="D34" s="5"/>
      <c r="E34" s="5"/>
      <c r="F34" s="5"/>
    </row>
    <row r="35" spans="1:7" ht="17.399999999999999" customHeight="1" x14ac:dyDescent="0.2">
      <c r="A35" s="104" t="s">
        <v>5</v>
      </c>
      <c r="B35" s="104"/>
      <c r="C35" s="104"/>
      <c r="D35" s="104"/>
      <c r="E35" s="104"/>
      <c r="F35" s="104"/>
      <c r="G35" s="104"/>
    </row>
    <row r="36" spans="1:7" ht="15.9" customHeight="1" x14ac:dyDescent="0.2">
      <c r="A36" s="104" t="s">
        <v>6</v>
      </c>
      <c r="B36" s="104"/>
      <c r="C36" s="104"/>
      <c r="D36" s="104"/>
      <c r="E36" s="104"/>
      <c r="F36" s="104"/>
      <c r="G36" s="104"/>
    </row>
    <row r="37" spans="1:7" ht="15" x14ac:dyDescent="0.2">
      <c r="A37" s="104" t="s">
        <v>7</v>
      </c>
      <c r="B37" s="104"/>
      <c r="C37" s="104"/>
      <c r="D37" s="104"/>
      <c r="E37" s="104"/>
      <c r="F37" s="104"/>
      <c r="G37" s="104"/>
    </row>
  </sheetData>
  <sheetProtection sheet="1" objects="1" scenarios="1" selectLockedCells="1"/>
  <mergeCells count="23">
    <mergeCell ref="B32:D32"/>
    <mergeCell ref="B33:F33"/>
    <mergeCell ref="A35:G35"/>
    <mergeCell ref="A36:G36"/>
    <mergeCell ref="A37:G37"/>
    <mergeCell ref="B31:D31"/>
    <mergeCell ref="B8:G8"/>
    <mergeCell ref="B9:G9"/>
    <mergeCell ref="B22:D22"/>
    <mergeCell ref="B23:D23"/>
    <mergeCell ref="B24:D24"/>
    <mergeCell ref="B25:D25"/>
    <mergeCell ref="B26:D26"/>
    <mergeCell ref="B27:D27"/>
    <mergeCell ref="B28:D28"/>
    <mergeCell ref="B29:D29"/>
    <mergeCell ref="B30:D30"/>
    <mergeCell ref="B7:G7"/>
    <mergeCell ref="A1:G1"/>
    <mergeCell ref="A2:G2"/>
    <mergeCell ref="F4:G4"/>
    <mergeCell ref="B5:G5"/>
    <mergeCell ref="B6:G6"/>
  </mergeCells>
  <phoneticPr fontId="1"/>
  <dataValidations count="1">
    <dataValidation type="list" allowBlank="1" showInputMessage="1" showErrorMessage="1" errorTitle="〇か×を選んでください" error="〇か×を選んでください" sqref="E11:F21" xr:uid="{562833E8-9662-4A65-BFE1-1F0379E50E97}">
      <formula1>"A,B,C,D,E,F,G,H,I,J"</formula1>
    </dataValidation>
  </dataValidations>
  <pageMargins left="0.51181102362204722" right="0.39370078740157483" top="0.55118110236220474" bottom="0.55118110236220474" header="0.11811023622047245" footer="0.11811023622047245"/>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3484-925D-4CB6-BC14-65993B5934DA}">
  <sheetPr>
    <tabColor theme="9" tint="-0.249977111117893"/>
    <pageSetUpPr fitToPage="1"/>
  </sheetPr>
  <dimension ref="A1:I29"/>
  <sheetViews>
    <sheetView topLeftCell="A13" workbookViewId="0">
      <selection activeCell="E12" sqref="E12"/>
    </sheetView>
  </sheetViews>
  <sheetFormatPr defaultRowHeight="13.2" x14ac:dyDescent="0.2"/>
  <cols>
    <col min="1" max="1" width="18.6640625" customWidth="1"/>
    <col min="2" max="2" width="4.33203125" customWidth="1"/>
    <col min="3" max="3" width="18" customWidth="1"/>
    <col min="4" max="4" width="10" customWidth="1"/>
    <col min="5" max="6" width="16.6640625" customWidth="1"/>
    <col min="7" max="7" width="14.21875" customWidth="1"/>
    <col min="8" max="8" width="2.88671875" customWidth="1"/>
    <col min="9" max="9" width="7.21875" bestFit="1" customWidth="1"/>
  </cols>
  <sheetData>
    <row r="1" spans="1:8" ht="27.75" customHeight="1" x14ac:dyDescent="0.2">
      <c r="A1" s="103" t="s">
        <v>62</v>
      </c>
      <c r="B1" s="103"/>
      <c r="C1" s="103"/>
      <c r="D1" s="103"/>
      <c r="E1" s="103"/>
      <c r="F1" s="103"/>
      <c r="G1" s="103"/>
    </row>
    <row r="2" spans="1:8" ht="27.75" customHeight="1" x14ac:dyDescent="0.2">
      <c r="A2" s="123" t="s">
        <v>63</v>
      </c>
      <c r="B2" s="123"/>
      <c r="C2" s="123"/>
      <c r="D2" s="123"/>
      <c r="E2" s="123"/>
      <c r="F2" s="123"/>
      <c r="G2" s="123"/>
    </row>
    <row r="3" spans="1:8" ht="14.25" customHeight="1" thickBot="1" x14ac:dyDescent="0.25">
      <c r="C3" s="1"/>
    </row>
    <row r="4" spans="1:8" ht="20.100000000000001" customHeight="1" thickBot="1" x14ac:dyDescent="0.25">
      <c r="B4" s="8" t="s">
        <v>8</v>
      </c>
      <c r="E4" s="20" t="s">
        <v>19</v>
      </c>
      <c r="F4" s="124"/>
      <c r="G4" s="125"/>
    </row>
    <row r="5" spans="1:8" ht="30" customHeight="1" thickBot="1" x14ac:dyDescent="0.25">
      <c r="A5" s="9" t="s">
        <v>3</v>
      </c>
      <c r="B5" s="126"/>
      <c r="C5" s="127"/>
      <c r="D5" s="127"/>
      <c r="E5" s="127"/>
      <c r="F5" s="127"/>
      <c r="G5" s="128"/>
    </row>
    <row r="6" spans="1:8" ht="30" customHeight="1" thickBot="1" x14ac:dyDescent="0.25">
      <c r="A6" s="9" t="s">
        <v>20</v>
      </c>
      <c r="B6" s="126"/>
      <c r="C6" s="127"/>
      <c r="D6" s="127"/>
      <c r="E6" s="127"/>
      <c r="F6" s="127"/>
      <c r="G6" s="128"/>
    </row>
    <row r="7" spans="1:8" ht="30" customHeight="1" thickBot="1" x14ac:dyDescent="0.25">
      <c r="A7" s="10" t="s">
        <v>0</v>
      </c>
      <c r="B7" s="120"/>
      <c r="C7" s="121"/>
      <c r="D7" s="121"/>
      <c r="E7" s="121"/>
      <c r="F7" s="121"/>
      <c r="G7" s="122"/>
    </row>
    <row r="8" spans="1:8" ht="30" customHeight="1" thickBot="1" x14ac:dyDescent="0.25">
      <c r="A8" s="9" t="s">
        <v>2</v>
      </c>
      <c r="B8" s="126"/>
      <c r="C8" s="127"/>
      <c r="D8" s="127"/>
      <c r="E8" s="127"/>
      <c r="F8" s="127"/>
      <c r="G8" s="128"/>
    </row>
    <row r="9" spans="1:8" ht="30" customHeight="1" thickBot="1" x14ac:dyDescent="0.25">
      <c r="A9" s="10" t="s">
        <v>1</v>
      </c>
      <c r="B9" s="126"/>
      <c r="C9" s="127"/>
      <c r="D9" s="127"/>
      <c r="E9" s="127"/>
      <c r="F9" s="127"/>
      <c r="G9" s="128"/>
    </row>
    <row r="10" spans="1:8" ht="23.1" customHeight="1" x14ac:dyDescent="0.2">
      <c r="A10" s="11" t="s">
        <v>9</v>
      </c>
      <c r="B10" s="32"/>
      <c r="C10" s="22" t="s">
        <v>4</v>
      </c>
      <c r="D10" s="23"/>
      <c r="E10" s="30" t="s">
        <v>21</v>
      </c>
      <c r="F10" s="31" t="s">
        <v>14</v>
      </c>
      <c r="G10" s="22" t="s">
        <v>17</v>
      </c>
      <c r="H10" s="3"/>
    </row>
    <row r="11" spans="1:8" ht="23.1" customHeight="1" thickBot="1" x14ac:dyDescent="0.25">
      <c r="A11" s="11" t="s">
        <v>64</v>
      </c>
      <c r="B11" s="33" t="s">
        <v>12</v>
      </c>
      <c r="C11" s="24" t="s">
        <v>13</v>
      </c>
      <c r="D11" s="43" t="s">
        <v>65</v>
      </c>
      <c r="E11" s="44" t="s">
        <v>66</v>
      </c>
      <c r="F11" s="44"/>
      <c r="G11" s="25">
        <f t="shared" ref="G11:G21" si="0">SUM(COUNTIF($E11:$F11,"対面"))+(COUNTIF($E11:$F11,"Zoom"))</f>
        <v>0</v>
      </c>
    </row>
    <row r="12" spans="1:8" ht="23.1" customHeight="1" thickBot="1" x14ac:dyDescent="0.25">
      <c r="A12" s="12" t="s">
        <v>15</v>
      </c>
      <c r="B12" s="34">
        <v>1</v>
      </c>
      <c r="C12" s="21"/>
      <c r="D12" s="45" t="s">
        <v>65</v>
      </c>
      <c r="E12" s="29"/>
      <c r="F12" s="29"/>
      <c r="G12" s="26">
        <f t="shared" si="0"/>
        <v>0</v>
      </c>
    </row>
    <row r="13" spans="1:8" ht="23.1" customHeight="1" thickBot="1" x14ac:dyDescent="0.25">
      <c r="A13" s="11" t="s">
        <v>67</v>
      </c>
      <c r="B13" s="35">
        <v>2</v>
      </c>
      <c r="C13" s="6"/>
      <c r="D13" s="45" t="s">
        <v>65</v>
      </c>
      <c r="E13" s="7"/>
      <c r="F13" s="7"/>
      <c r="G13" s="16">
        <f t="shared" si="0"/>
        <v>0</v>
      </c>
    </row>
    <row r="14" spans="1:8" ht="23.1" customHeight="1" thickBot="1" x14ac:dyDescent="0.25">
      <c r="A14" s="11" t="s">
        <v>10</v>
      </c>
      <c r="B14" s="35">
        <v>3</v>
      </c>
      <c r="C14" s="6"/>
      <c r="D14" s="45" t="s">
        <v>65</v>
      </c>
      <c r="E14" s="7"/>
      <c r="F14" s="7"/>
      <c r="G14" s="16">
        <f t="shared" si="0"/>
        <v>0</v>
      </c>
    </row>
    <row r="15" spans="1:8" ht="23.1" customHeight="1" thickBot="1" x14ac:dyDescent="0.25">
      <c r="A15" s="13"/>
      <c r="B15" s="35">
        <v>4</v>
      </c>
      <c r="C15" s="6"/>
      <c r="D15" s="45" t="s">
        <v>65</v>
      </c>
      <c r="E15" s="7"/>
      <c r="F15" s="7"/>
      <c r="G15" s="16">
        <f t="shared" si="0"/>
        <v>0</v>
      </c>
    </row>
    <row r="16" spans="1:8" ht="23.1" customHeight="1" thickBot="1" x14ac:dyDescent="0.25">
      <c r="A16" s="19" t="s">
        <v>16</v>
      </c>
      <c r="B16" s="35">
        <v>5</v>
      </c>
      <c r="C16" s="6"/>
      <c r="D16" s="45" t="s">
        <v>65</v>
      </c>
      <c r="E16" s="7"/>
      <c r="F16" s="7"/>
      <c r="G16" s="16">
        <f t="shared" si="0"/>
        <v>0</v>
      </c>
    </row>
    <row r="17" spans="1:9" ht="23.1" customHeight="1" thickBot="1" x14ac:dyDescent="0.25">
      <c r="A17" s="12" t="s">
        <v>68</v>
      </c>
      <c r="B17" s="35">
        <v>6</v>
      </c>
      <c r="C17" s="6"/>
      <c r="D17" s="45" t="s">
        <v>65</v>
      </c>
      <c r="E17" s="7"/>
      <c r="F17" s="7"/>
      <c r="G17" s="16">
        <f t="shared" si="0"/>
        <v>0</v>
      </c>
    </row>
    <row r="18" spans="1:9" ht="23.1" customHeight="1" thickBot="1" x14ac:dyDescent="0.25">
      <c r="A18" s="12" t="s">
        <v>69</v>
      </c>
      <c r="B18" s="35">
        <v>7</v>
      </c>
      <c r="C18" s="6"/>
      <c r="D18" s="45" t="s">
        <v>65</v>
      </c>
      <c r="E18" s="7"/>
      <c r="F18" s="7"/>
      <c r="G18" s="16">
        <f t="shared" si="0"/>
        <v>0</v>
      </c>
    </row>
    <row r="19" spans="1:9" ht="23.1" customHeight="1" thickBot="1" x14ac:dyDescent="0.25">
      <c r="A19" s="11"/>
      <c r="B19" s="35">
        <v>8</v>
      </c>
      <c r="C19" s="6"/>
      <c r="D19" s="45" t="s">
        <v>65</v>
      </c>
      <c r="E19" s="7"/>
      <c r="F19" s="7"/>
      <c r="G19" s="16">
        <f t="shared" si="0"/>
        <v>0</v>
      </c>
    </row>
    <row r="20" spans="1:9" ht="23.1" customHeight="1" thickBot="1" x14ac:dyDescent="0.25">
      <c r="A20" s="11"/>
      <c r="B20" s="35">
        <v>9</v>
      </c>
      <c r="C20" s="6"/>
      <c r="D20" s="45" t="s">
        <v>65</v>
      </c>
      <c r="E20" s="7"/>
      <c r="F20" s="7"/>
      <c r="G20" s="16">
        <f t="shared" si="0"/>
        <v>0</v>
      </c>
    </row>
    <row r="21" spans="1:9" ht="23.1" customHeight="1" thickBot="1" x14ac:dyDescent="0.25">
      <c r="A21" s="14"/>
      <c r="B21" s="35">
        <v>10</v>
      </c>
      <c r="C21" s="6"/>
      <c r="D21" s="45" t="s">
        <v>65</v>
      </c>
      <c r="E21" s="7"/>
      <c r="F21" s="7"/>
      <c r="G21" s="27">
        <f t="shared" si="0"/>
        <v>0</v>
      </c>
    </row>
    <row r="22" spans="1:9" ht="23.1" customHeight="1" x14ac:dyDescent="0.2">
      <c r="A22" s="14"/>
      <c r="B22" s="131" t="s">
        <v>70</v>
      </c>
      <c r="C22" s="137"/>
      <c r="D22" s="137"/>
      <c r="E22" s="17">
        <f>COUNTIF(E$12:E$21,"JR須賀川駅")</f>
        <v>0</v>
      </c>
      <c r="F22" s="17">
        <f>COUNTIF(F$12:F$21,"JR須賀川駅")</f>
        <v>0</v>
      </c>
      <c r="G22" s="28">
        <f>E22*2000+F22*4000</f>
        <v>0</v>
      </c>
    </row>
    <row r="23" spans="1:9" ht="23.1" customHeight="1" x14ac:dyDescent="0.2">
      <c r="A23" s="13"/>
      <c r="B23" s="131" t="s">
        <v>71</v>
      </c>
      <c r="C23" s="134"/>
      <c r="D23" s="134"/>
      <c r="E23" s="18">
        <f>COUNTIF(E$12:E$21,"天祥かぶら")</f>
        <v>0</v>
      </c>
      <c r="F23" s="18">
        <f>COUNTIF(F$12:F$21,"天祥かぶら")</f>
        <v>0</v>
      </c>
      <c r="G23" s="28">
        <f>E23*2000+F23*4000</f>
        <v>0</v>
      </c>
      <c r="I23" s="2"/>
    </row>
    <row r="24" spans="1:9" ht="26.25" customHeight="1" x14ac:dyDescent="0.2">
      <c r="A24" s="36"/>
      <c r="B24" s="131" t="s">
        <v>72</v>
      </c>
      <c r="C24" s="134"/>
      <c r="D24" s="134"/>
      <c r="E24" s="18">
        <f>E22+E23</f>
        <v>0</v>
      </c>
      <c r="F24" s="18">
        <f>F22+F23</f>
        <v>0</v>
      </c>
      <c r="G24" s="28">
        <f>G22+G23</f>
        <v>0</v>
      </c>
      <c r="I24" s="2"/>
    </row>
    <row r="25" spans="1:9" ht="30.75" customHeight="1" x14ac:dyDescent="0.2">
      <c r="A25" s="15"/>
      <c r="B25" s="135" t="s">
        <v>18</v>
      </c>
      <c r="C25" s="136"/>
      <c r="D25" s="136"/>
      <c r="E25" s="136"/>
      <c r="F25" s="136"/>
      <c r="G25" s="28">
        <f>G24</f>
        <v>0</v>
      </c>
    </row>
    <row r="26" spans="1:9" ht="7.5" customHeight="1" x14ac:dyDescent="0.2">
      <c r="A26" s="4"/>
      <c r="B26" s="3"/>
      <c r="C26" s="5"/>
      <c r="D26" s="5"/>
      <c r="E26" s="5"/>
      <c r="F26" s="5"/>
    </row>
    <row r="27" spans="1:9" ht="17.25" customHeight="1" x14ac:dyDescent="0.2">
      <c r="A27" s="104" t="s">
        <v>5</v>
      </c>
      <c r="B27" s="104"/>
      <c r="C27" s="104"/>
      <c r="D27" s="104"/>
      <c r="E27" s="104"/>
      <c r="F27" s="104"/>
      <c r="G27" s="104"/>
    </row>
    <row r="28" spans="1:9" ht="15.9" customHeight="1" x14ac:dyDescent="0.2">
      <c r="A28" s="104" t="s">
        <v>6</v>
      </c>
      <c r="B28" s="104"/>
      <c r="C28" s="104"/>
      <c r="D28" s="104"/>
      <c r="E28" s="104"/>
      <c r="F28" s="104"/>
      <c r="G28" s="104"/>
    </row>
    <row r="29" spans="1:9" ht="15" x14ac:dyDescent="0.2">
      <c r="A29" s="104" t="s">
        <v>7</v>
      </c>
      <c r="B29" s="104"/>
      <c r="C29" s="104"/>
      <c r="D29" s="104"/>
      <c r="E29" s="104"/>
      <c r="F29" s="104"/>
      <c r="G29" s="104"/>
    </row>
  </sheetData>
  <sheetProtection sheet="1" objects="1" scenarios="1" selectLockedCells="1"/>
  <mergeCells count="15">
    <mergeCell ref="A27:G27"/>
    <mergeCell ref="A28:G28"/>
    <mergeCell ref="A29:G29"/>
    <mergeCell ref="B8:G8"/>
    <mergeCell ref="B9:G9"/>
    <mergeCell ref="B22:D22"/>
    <mergeCell ref="B23:D23"/>
    <mergeCell ref="B24:D24"/>
    <mergeCell ref="B25:F25"/>
    <mergeCell ref="B7:G7"/>
    <mergeCell ref="A1:G1"/>
    <mergeCell ref="A2:G2"/>
    <mergeCell ref="F4:G4"/>
    <mergeCell ref="B5:G5"/>
    <mergeCell ref="B6:G6"/>
  </mergeCells>
  <phoneticPr fontId="1"/>
  <dataValidations count="1">
    <dataValidation type="list" allowBlank="1" showInputMessage="1" showErrorMessage="1" errorTitle="〇か×を選んでください" error="〇か×を選んでください" sqref="E11:F21" xr:uid="{94643DB1-3040-491D-BDCF-F7B0E5F03C2B}">
      <formula1>"JR須賀川駅,天祥かぶら"</formula1>
    </dataValidation>
  </dataValidations>
  <pageMargins left="0.51181102362204722" right="0.39370078740157483" top="0.55118110236220474" bottom="0.55118110236220474" header="0.11811023622047245" footer="0.11811023622047245"/>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設備女子会視察研修'25</vt:lpstr>
      <vt:lpstr>申込書 設備女子会視察研修'24</vt:lpstr>
      <vt:lpstr>2023申込書 設備女子会視察研修</vt:lpstr>
      <vt:lpstr>2022申込書 建築設備士の日</vt:lpstr>
      <vt:lpstr>'2022申込書 建築設備士の日'!Print_Area</vt:lpstr>
      <vt:lpstr>'2023申込書 設備女子会視察研修'!Print_Area</vt:lpstr>
      <vt:lpstr>'申込書 設備女子会視察研修''24'!Print_Area</vt:lpstr>
      <vt:lpstr>'申込書 設備女子会視察研修''25'!Print_Area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住まいと環境　東北フォーラム</dc:creator>
  <cp:lastModifiedBy>村上 知詠里</cp:lastModifiedBy>
  <cp:lastPrinted>2025-05-30T08:19:35Z</cp:lastPrinted>
  <dcterms:created xsi:type="dcterms:W3CDTF">2016-05-30T06:41:13Z</dcterms:created>
  <dcterms:modified xsi:type="dcterms:W3CDTF">2025-05-30T08:55:39Z</dcterms:modified>
</cp:coreProperties>
</file>